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Z:\Checkout\CMI\9c780691ff354bc297714146d1b5fe4e\"/>
    </mc:Choice>
  </mc:AlternateContent>
  <xr:revisionPtr revIDLastSave="0" documentId="13_ncr:1_{F1D53069-5E1C-4899-A07E-913AC76E80BF}" xr6:coauthVersionLast="47" xr6:coauthVersionMax="47" xr10:uidLastSave="{00000000-0000-0000-0000-000000000000}"/>
  <workbookProtection lockStructure="1"/>
  <bookViews>
    <workbookView xWindow="-120" yWindow="-120" windowWidth="29040" windowHeight="17520" xr2:uid="{00000000-000D-0000-FFFF-FFFF00000000}"/>
  </bookViews>
  <sheets>
    <sheet name="Zimmerzahl" sheetId="5" r:id="rId1"/>
    <sheet name="Anzahl Bewohner" sheetId="22" r:id="rId2"/>
    <sheet name="Uebersetzungen" sheetId="6"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4" i="22" l="1"/>
  <c r="H15" i="22"/>
  <c r="G15" i="22"/>
  <c r="F15" i="22"/>
  <c r="E15" i="22"/>
  <c r="D15" i="22"/>
  <c r="C15" i="22"/>
  <c r="C14" i="22"/>
  <c r="B14" i="22"/>
  <c r="B13" i="22"/>
  <c r="A10" i="22"/>
  <c r="A9" i="22"/>
  <c r="A148" i="22"/>
  <c r="A147" i="22"/>
  <c r="A145" i="22"/>
  <c r="A143" i="22"/>
  <c r="A141" i="22"/>
  <c r="A140" i="22"/>
  <c r="A139" i="22"/>
  <c r="A138" i="22"/>
  <c r="A137" i="22"/>
  <c r="A136" i="22"/>
  <c r="A135" i="22"/>
  <c r="A134" i="22"/>
  <c r="A133" i="22"/>
  <c r="A132" i="22"/>
  <c r="A131" i="22"/>
  <c r="A130" i="22"/>
  <c r="A109" i="22"/>
  <c r="A93" i="22"/>
  <c r="A81" i="22"/>
  <c r="A77" i="22"/>
  <c r="A64" i="22"/>
  <c r="A51" i="22"/>
  <c r="A42" i="22"/>
  <c r="A34" i="22"/>
  <c r="A28" i="22"/>
  <c r="A25" i="22"/>
  <c r="A18" i="22"/>
  <c r="A17" i="22"/>
  <c r="A7" i="22"/>
  <c r="A145" i="5"/>
  <c r="I14" i="5"/>
  <c r="B13" i="5"/>
  <c r="A143" i="5"/>
  <c r="H15" i="5"/>
  <c r="G15" i="5"/>
  <c r="F15" i="5"/>
  <c r="E15" i="5"/>
  <c r="D15" i="5"/>
  <c r="C15" i="5"/>
  <c r="C14" i="5"/>
  <c r="B14" i="5"/>
  <c r="A109" i="5"/>
  <c r="A93" i="5"/>
  <c r="A81" i="5"/>
  <c r="A77" i="5"/>
  <c r="A64" i="5"/>
  <c r="A51" i="5"/>
  <c r="A42" i="5"/>
  <c r="A34" i="5"/>
  <c r="A28" i="5"/>
  <c r="A25" i="5"/>
  <c r="A18" i="5"/>
  <c r="A17" i="5"/>
  <c r="A148" i="5"/>
  <c r="A147" i="5"/>
  <c r="A141" i="5"/>
  <c r="A140" i="5"/>
  <c r="A139" i="5"/>
  <c r="A138" i="5"/>
  <c r="A137" i="5"/>
  <c r="A136" i="5"/>
  <c r="A135" i="5"/>
  <c r="A134" i="5"/>
  <c r="A133" i="5"/>
  <c r="A132" i="5"/>
  <c r="A131" i="5"/>
  <c r="A130" i="5"/>
  <c r="A9" i="5"/>
  <c r="A10" i="5"/>
  <c r="A7" i="5"/>
</calcChain>
</file>

<file path=xl/sharedStrings.xml><?xml version="1.0" encoding="utf-8"?>
<sst xmlns="http://schemas.openxmlformats.org/spreadsheetml/2006/main" count="379" uniqueCount="262">
  <si>
    <t>Total</t>
  </si>
  <si>
    <t>Vaz/Obervaz</t>
  </si>
  <si>
    <t>Lantsch/Lenz</t>
  </si>
  <si>
    <t>Albula/Alvra</t>
  </si>
  <si>
    <t>Brusio</t>
  </si>
  <si>
    <t>Poschiavo</t>
  </si>
  <si>
    <t>Falera</t>
  </si>
  <si>
    <t>Laax</t>
  </si>
  <si>
    <t>Sagogn</t>
  </si>
  <si>
    <t>Schluein</t>
  </si>
  <si>
    <t>Vals</t>
  </si>
  <si>
    <t>Lumnezia</t>
  </si>
  <si>
    <t>Ilanz/Glion</t>
  </si>
  <si>
    <t>Fürstenau</t>
  </si>
  <si>
    <t>Rothenbrunnen</t>
  </si>
  <si>
    <t>Scharans</t>
  </si>
  <si>
    <t>Sils im Domleschg</t>
  </si>
  <si>
    <t>Cazis</t>
  </si>
  <si>
    <t>Flerden</t>
  </si>
  <si>
    <t>Masein</t>
  </si>
  <si>
    <t>Thusis</t>
  </si>
  <si>
    <t>Tschappina</t>
  </si>
  <si>
    <t>Urmein</t>
  </si>
  <si>
    <t>Safiental</t>
  </si>
  <si>
    <t>Domleschg</t>
  </si>
  <si>
    <t>Avers</t>
  </si>
  <si>
    <t>Sufers</t>
  </si>
  <si>
    <t>Andeer</t>
  </si>
  <si>
    <t>Rongellen</t>
  </si>
  <si>
    <t>Zillis-Reischen</t>
  </si>
  <si>
    <t>Ferrera</t>
  </si>
  <si>
    <t>Bonaduz</t>
  </si>
  <si>
    <t>Domat/Ems</t>
  </si>
  <si>
    <t>Rhäzüns</t>
  </si>
  <si>
    <t>Felsberg</t>
  </si>
  <si>
    <t>Flims</t>
  </si>
  <si>
    <t>Tamins</t>
  </si>
  <si>
    <t>Trin</t>
  </si>
  <si>
    <t>Zernez</t>
  </si>
  <si>
    <t>Samnaun</t>
  </si>
  <si>
    <t>Scuol</t>
  </si>
  <si>
    <t>Valsot</t>
  </si>
  <si>
    <t>Bever</t>
  </si>
  <si>
    <t>Celerina/Schlarigna</t>
  </si>
  <si>
    <t>Madulain</t>
  </si>
  <si>
    <t>Pontresina</t>
  </si>
  <si>
    <t>Samedan</t>
  </si>
  <si>
    <t>S-chanf</t>
  </si>
  <si>
    <t>Silvaplana</t>
  </si>
  <si>
    <t>Zuoz</t>
  </si>
  <si>
    <t>Buseno</t>
  </si>
  <si>
    <t>Castaneda</t>
  </si>
  <si>
    <t>Rossa</t>
  </si>
  <si>
    <t>Santa Maria in Calanca</t>
  </si>
  <si>
    <t>Lostallo</t>
  </si>
  <si>
    <t>Mesocco</t>
  </si>
  <si>
    <t>Soazza</t>
  </si>
  <si>
    <t>Cama</t>
  </si>
  <si>
    <t>Grono</t>
  </si>
  <si>
    <t>San Vittore</t>
  </si>
  <si>
    <t>Val Müstair</t>
  </si>
  <si>
    <t>Davos</t>
  </si>
  <si>
    <t>Fideris</t>
  </si>
  <si>
    <t>Furna</t>
  </si>
  <si>
    <t>Jenaz</t>
  </si>
  <si>
    <t>Küblis</t>
  </si>
  <si>
    <t>Luzein</t>
  </si>
  <si>
    <t>Chur</t>
  </si>
  <si>
    <t>Churwalden</t>
  </si>
  <si>
    <t>Arosa</t>
  </si>
  <si>
    <t>Trimmis</t>
  </si>
  <si>
    <t>Untervaz</t>
  </si>
  <si>
    <t>Zizers</t>
  </si>
  <si>
    <t>Fläsch</t>
  </si>
  <si>
    <t>Jenins</t>
  </si>
  <si>
    <t>Maienfeld</t>
  </si>
  <si>
    <t>Malans</t>
  </si>
  <si>
    <t>Landquart</t>
  </si>
  <si>
    <t>Grüsch</t>
  </si>
  <si>
    <t>Schiers</t>
  </si>
  <si>
    <t>Seewis im Prättigau</t>
  </si>
  <si>
    <t>Breil/Brigels</t>
  </si>
  <si>
    <t>Disentis/Mustér</t>
  </si>
  <si>
    <t>Medel (Lucmagn)</t>
  </si>
  <si>
    <t>Sumvitg</t>
  </si>
  <si>
    <t>Tujetsch</t>
  </si>
  <si>
    <t>Trun</t>
  </si>
  <si>
    <t>GRAUBÜNDEN</t>
  </si>
  <si>
    <t>Surses</t>
  </si>
  <si>
    <t>Conters im Prättigau</t>
  </si>
  <si>
    <t>Obersaxen Mundaun</t>
  </si>
  <si>
    <t>Bergün Filisur</t>
  </si>
  <si>
    <t>Rheinwald</t>
  </si>
  <si>
    <t>La Punt Chamues-ch</t>
  </si>
  <si>
    <t>Schmitten (GR)</t>
  </si>
  <si>
    <t>St. Moritz</t>
  </si>
  <si>
    <t>Sils im Engadin/Segl</t>
  </si>
  <si>
    <t>Bregaglia</t>
  </si>
  <si>
    <t>Roveredo (GR)</t>
  </si>
  <si>
    <t>Calanca</t>
  </si>
  <si>
    <t>Klosters</t>
  </si>
  <si>
    <t>Muntogna da Schons</t>
  </si>
  <si>
    <t>Tabelle</t>
  </si>
  <si>
    <t>Code</t>
  </si>
  <si>
    <t>DE</t>
  </si>
  <si>
    <t>RM</t>
  </si>
  <si>
    <t>IT</t>
  </si>
  <si>
    <t>Sprache</t>
  </si>
  <si>
    <t>&lt;Fachbereich&gt;</t>
  </si>
  <si>
    <t>Daten &amp; Statistik</t>
  </si>
  <si>
    <t>Datas &amp; Statistica</t>
  </si>
  <si>
    <t>Dati &amp; Statistica</t>
  </si>
  <si>
    <t>T1</t>
  </si>
  <si>
    <t>&lt;Titel&gt;</t>
  </si>
  <si>
    <t>&lt;UTitel&gt;</t>
  </si>
  <si>
    <t>T1-2</t>
  </si>
  <si>
    <t>&lt;SpaltenTitel_1&gt;</t>
  </si>
  <si>
    <t>&lt;SpaltenTitel_2&gt;</t>
  </si>
  <si>
    <t>&lt;SpaltenTitel_3&gt;</t>
  </si>
  <si>
    <t>&lt;SpaltenTitel_4&gt;</t>
  </si>
  <si>
    <t>&lt;Zeilentitel_1&gt;</t>
  </si>
  <si>
    <t>GRISCHUN</t>
  </si>
  <si>
    <t>GRIGIONI</t>
  </si>
  <si>
    <t>&lt;Zeilentitel_2&gt;</t>
  </si>
  <si>
    <t>Region Albula</t>
  </si>
  <si>
    <t>Regiun Alvra</t>
  </si>
  <si>
    <t>Regione Albula</t>
  </si>
  <si>
    <t>&lt;Zeilentitel_3&gt;</t>
  </si>
  <si>
    <t>Region Bernina</t>
  </si>
  <si>
    <t>Regiun Bernina</t>
  </si>
  <si>
    <t>Regione Bernina</t>
  </si>
  <si>
    <t>&lt;Zeilentitel_4&gt;</t>
  </si>
  <si>
    <t>Region Engiadina Bassa/Val Müstair</t>
  </si>
  <si>
    <t>Regiun Engiadina Bassa/Val Müstair</t>
  </si>
  <si>
    <t>Regione Engiadina Bassa/Val Müstair</t>
  </si>
  <si>
    <t>&lt;Zeilentitel_5&gt;</t>
  </si>
  <si>
    <t>Region Imboden</t>
  </si>
  <si>
    <t>Regiun Plaun</t>
  </si>
  <si>
    <t>Regione Imboden</t>
  </si>
  <si>
    <t>&lt;Zeilentitel_6&gt;</t>
  </si>
  <si>
    <t>Region Landquart</t>
  </si>
  <si>
    <t>Regiun Landquart</t>
  </si>
  <si>
    <t>Regione Landquart</t>
  </si>
  <si>
    <t>&lt;Zeilentitel_7&gt;</t>
  </si>
  <si>
    <t>Region Maloja</t>
  </si>
  <si>
    <t>Regiun Malögia</t>
  </si>
  <si>
    <t>Regione Maloja</t>
  </si>
  <si>
    <t>&lt;Zeilentitel_8&gt;</t>
  </si>
  <si>
    <t>Region Moesa</t>
  </si>
  <si>
    <t>Regiun Moesa</t>
  </si>
  <si>
    <t>Regione Moesa</t>
  </si>
  <si>
    <t>&lt;Zeilentitel_9&gt;</t>
  </si>
  <si>
    <t>Region Plessur</t>
  </si>
  <si>
    <t>Regiun Plessur</t>
  </si>
  <si>
    <t>Regione Plessur</t>
  </si>
  <si>
    <t>&lt;Zeilentitel_10&gt;</t>
  </si>
  <si>
    <t>Region Prättigau/Davos</t>
  </si>
  <si>
    <t>Regiun Partenz/Tavau</t>
  </si>
  <si>
    <t>Regione Prättigau/Davos</t>
  </si>
  <si>
    <t>&lt;Zeilentitel_11&gt;</t>
  </si>
  <si>
    <t>Region Surselva</t>
  </si>
  <si>
    <t>Regiun Surselva</t>
  </si>
  <si>
    <t>Regione Surselva</t>
  </si>
  <si>
    <t>&lt;Zeilentitel_12&gt;</t>
  </si>
  <si>
    <t>Region Viamala</t>
  </si>
  <si>
    <t>Regiun Viamala</t>
  </si>
  <si>
    <t>Regione Viamala</t>
  </si>
  <si>
    <t>&lt;Quelle_1&gt;</t>
  </si>
  <si>
    <t>&lt;Aktualisierung&gt;</t>
  </si>
  <si>
    <t>Totale</t>
  </si>
  <si>
    <t>&lt;SpaltenTitel_2.1&gt;</t>
  </si>
  <si>
    <t>&lt;SpaltenTitel_2.2&gt;</t>
  </si>
  <si>
    <t>&lt;SpaltenTitel_2.3&gt;</t>
  </si>
  <si>
    <t>&lt;SpaltenTitel_2.4&gt;</t>
  </si>
  <si>
    <t>&lt;SpaltenTitel_2.5&gt;</t>
  </si>
  <si>
    <t>&lt;SpaltenTitel_2.6&gt;</t>
  </si>
  <si>
    <t>&lt;Legende_1&gt;</t>
  </si>
  <si>
    <t>&lt;Legende_2&gt;</t>
  </si>
  <si>
    <t>T2</t>
  </si>
  <si>
    <t>&lt;T2Titel&gt;</t>
  </si>
  <si>
    <t>&lt;T2UTitel&gt;</t>
  </si>
  <si>
    <t>&lt;T2SpaltenTitel_3&gt;</t>
  </si>
  <si>
    <t>&lt;SpaltenTitel_0&gt;</t>
  </si>
  <si>
    <t>Wohnungen mit ... Zimmer(n)</t>
  </si>
  <si>
    <t>Um die Auswertung der Daten zu erleichtern, wurden fehlende Werte in der GWS statistisch eingesetzt. Bei kleinräumigen Auswertungen kann deshalb nicht ausgeschlossen werden, dass diese Ergänzungen zu Verzerrungen führen. Kleinräumige Analysen sind demzufolge mit Vorsicht zu interpretieren.</t>
  </si>
  <si>
    <t>Abitaziuns cun … stanza(s)</t>
  </si>
  <si>
    <t>Abitazioni con … locale(i)</t>
  </si>
  <si>
    <t>1 Zimmer</t>
  </si>
  <si>
    <t>2 Zimmer</t>
  </si>
  <si>
    <t>3 Zimmer</t>
  </si>
  <si>
    <t>4 Zimmer</t>
  </si>
  <si>
    <t>5 Zimmer</t>
  </si>
  <si>
    <t>1 Stanza</t>
  </si>
  <si>
    <t>2 Stanzas</t>
  </si>
  <si>
    <t>3 Stanzas</t>
  </si>
  <si>
    <t>4 Stanzas</t>
  </si>
  <si>
    <t>5 Stanzas</t>
  </si>
  <si>
    <t>6+ Stanzas</t>
  </si>
  <si>
    <t>6+ Zimmer</t>
  </si>
  <si>
    <t>1 Locale</t>
  </si>
  <si>
    <t>2 Locali</t>
  </si>
  <si>
    <t>3 Locali</t>
  </si>
  <si>
    <t>4 Locali</t>
  </si>
  <si>
    <t>5 Locali</t>
  </si>
  <si>
    <t>6+ Locali</t>
  </si>
  <si>
    <t>Quelle: BFS (Gebäude- und Wohnungsstatistik)</t>
  </si>
  <si>
    <t>Funtauna: UST (Statistica dals edifizis e da las abitaziuns)</t>
  </si>
  <si>
    <t>Fonte: UST (Statistica degli edifici e delle abitazioni)</t>
  </si>
  <si>
    <t>Per facilitar l'evaluaziun da las datas s'ha la statistica applitgada en il SEA valurs che mancan. En cas d'evaluaziuns cun pitschens spazis na pon ins perquai betg excluder che questas cumplettaziuns chaschunian sfalsificaziuns. Analisas pitschnas ston perquai vegnir interpretadas cun precauziun.</t>
  </si>
  <si>
    <t>Per facilitare l'interpretazione dei dati, i valori mancanti sono stati utilizzati statisticamente nella SEA. Pertanto, nel caso di valutazioni su scala ridotta, non si può escludere che tali aggiunte possano comportare distorsioni. Pertanto, le analisi su scala ridotta devono essere interpretate con cautela.</t>
  </si>
  <si>
    <t>(*) Bewohnte Wohnungen: Wohnungen denen eindeutig mindestens eine Person zugeordnet werden konnten. Es werden sämtliche Personen in Privathaushalten berücksichtigt, die in einer Gemeinde gemeldet sind, unabhängig vom Meldeverhältnis.</t>
  </si>
  <si>
    <t>(*) Abitaziuns abitadas: abitaziuns, a las qualas ins ha pudì attribuir cleramain almain ad ina persuna. I vegnan resguardadas tut las persunas che vivan en ina chasada privata, independentamain da la relaziun d'annunzia.</t>
  </si>
  <si>
    <t>(*) Abitazioni occupate: abitazioni alle quali è stato possibile associare almeno una persona senza ambiguità.  Sono considerate tutte le persone annunciate in economia domestica privata in un comune, indipendentemente dal tipo di relazione di notifica.</t>
  </si>
  <si>
    <t>Proporzione di persone che non sono associate a un'abitazione (in %)</t>
  </si>
  <si>
    <t xml:space="preserve">Part da persunas che n'han betg attribuì in'abitaziun (en %) </t>
  </si>
  <si>
    <t>Anteil Personen, die keiner Wohnung zugeordnet sind (in%)</t>
  </si>
  <si>
    <t>Bewohnte Wohnungen (*)</t>
  </si>
  <si>
    <t>Abitaziuns abitadas (*)</t>
  </si>
  <si>
    <t>Abitazioni occupate (*)</t>
  </si>
  <si>
    <t>&lt;T2SpaltenTitel_0&gt;</t>
  </si>
  <si>
    <t>&lt;T2SpaltenTitel_1&gt;</t>
  </si>
  <si>
    <t>&lt;T2SpaltenTitel_2&gt;</t>
  </si>
  <si>
    <t>mit … in der Wohnung</t>
  </si>
  <si>
    <t>&lt;T2SpaltenTitel_4&gt;</t>
  </si>
  <si>
    <t>&lt;T2SpaltenTitel_2.1&gt;</t>
  </si>
  <si>
    <t>&lt;T2SpaltenTitel_2.2&gt;</t>
  </si>
  <si>
    <t>&lt;T2SpaltenTitel_2.3&gt;</t>
  </si>
  <si>
    <t>&lt;T2SpaltenTitel_2.4&gt;</t>
  </si>
  <si>
    <t>&lt;T2SpaltenTitel_2.5&gt;</t>
  </si>
  <si>
    <t>&lt;T2SpaltenTitel_2.6&gt;</t>
  </si>
  <si>
    <t>cun … en l'abitaziun</t>
  </si>
  <si>
    <t>con … nell'abitazione</t>
  </si>
  <si>
    <t>1 Person</t>
  </si>
  <si>
    <t>2 Personen</t>
  </si>
  <si>
    <t>3 Personen</t>
  </si>
  <si>
    <t>5 Personen</t>
  </si>
  <si>
    <t>6+ Personen</t>
  </si>
  <si>
    <t>4 Personen</t>
  </si>
  <si>
    <t>1 persona</t>
  </si>
  <si>
    <t>1 persuna</t>
  </si>
  <si>
    <t>2 persunas</t>
  </si>
  <si>
    <t>3 persunas</t>
  </si>
  <si>
    <t>4 persunas</t>
  </si>
  <si>
    <t>5 persunas</t>
  </si>
  <si>
    <t>6+ persunas</t>
  </si>
  <si>
    <t>2 persone</t>
  </si>
  <si>
    <t>3 persone</t>
  </si>
  <si>
    <t>4 persone</t>
  </si>
  <si>
    <t>5 persone</t>
  </si>
  <si>
    <t>6+ persone</t>
  </si>
  <si>
    <t>Bewohnte Wohnungen (*) nach Zimmerzahl und Gemeinde, 2025</t>
  </si>
  <si>
    <t>Abitaziuns abitadas (*) tenor dumber da stanzas e  vischnanca, 2025</t>
  </si>
  <si>
    <t>Abitazioni occupate (*) secondo il numero di locali per Comune, 2025</t>
  </si>
  <si>
    <t>(Gemeindestand 2025: 100 Gemeinden)</t>
  </si>
  <si>
    <t>(stadi communal 2025: 100 vischnancas)</t>
  </si>
  <si>
    <t>(stato dei comuni 2025: 100 comuni)</t>
  </si>
  <si>
    <t>Letztmals aktualisiert am: 15.09.2026</t>
  </si>
  <si>
    <t>Ultima actualisaziun: 15.09.2026</t>
  </si>
  <si>
    <t>Ultimo aggiornamento: 15.09.2026</t>
  </si>
  <si>
    <t>Bewohnte Wohnungen (*) nach Anzahl Bewohner und Gemeinde, 2025</t>
  </si>
  <si>
    <t>Abitaziuns abitadas (*) tenor dumber da abitants e  vischnanca, 2025</t>
  </si>
  <si>
    <t>Abitazioni occupate (*) secondo il numero di abitanti per Comune,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</si>
</sst>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_ * #,##0_ ;_ * \-#,##0_ ;_ * &quot;-&quot;??_ ;_ @_ "/>
    <numFmt numFmtId="165" formatCode="#,##0.0"/>
  </numFmts>
  <fonts count="18" x14ac:knownFonts="1">
    <font>
      <sz val="10"/>
      <color theme="1"/>
      <name val="Arial"/>
      <family val="2"/>
    </font>
    <font>
      <sz val="11"/>
      <color theme="1"/>
      <name val="Arial"/>
      <family val="2"/>
    </font>
    <font>
      <sz val="10"/>
      <name val="Arial"/>
      <family val="2"/>
    </font>
    <font>
      <b/>
      <sz val="12"/>
      <name val="Arial"/>
      <family val="2"/>
    </font>
    <font>
      <sz val="12"/>
      <name val="Arial"/>
      <family val="2"/>
    </font>
    <font>
      <sz val="11"/>
      <color theme="1"/>
      <name val="Arial"/>
      <family val="2"/>
    </font>
    <font>
      <sz val="14"/>
      <color rgb="FFFF0000"/>
      <name val="Arial"/>
      <family val="2"/>
    </font>
    <font>
      <sz val="10"/>
      <color theme="1"/>
      <name val="Arial"/>
      <family val="2"/>
    </font>
    <font>
      <b/>
      <sz val="10"/>
      <name val="Arial"/>
      <family val="2"/>
    </font>
    <font>
      <sz val="11"/>
      <name val="Calibri"/>
      <family val="2"/>
    </font>
    <font>
      <b/>
      <sz val="10"/>
      <color theme="0"/>
      <name val="Arial"/>
      <family val="2"/>
    </font>
    <font>
      <b/>
      <sz val="10"/>
      <color theme="1"/>
      <name val="Arial"/>
      <family val="2"/>
    </font>
    <font>
      <sz val="10"/>
      <color rgb="FFFF0000"/>
      <name val="Arial"/>
      <family val="2"/>
    </font>
    <font>
      <sz val="8"/>
      <color rgb="FF000000"/>
      <name val="Segoe UI"/>
      <family val="2"/>
    </font>
    <font>
      <sz val="10"/>
      <color indexed="8"/>
      <name val="Arial"/>
      <family val="2"/>
    </font>
    <font>
      <b/>
      <sz val="10"/>
      <color indexed="8"/>
      <name val="Arial Narrow"/>
      <family val="2"/>
    </font>
    <font>
      <sz val="10"/>
      <color rgb="FF000000"/>
      <name val="Arial"/>
      <family val="2"/>
    </font>
    <font>
      <b/>
      <sz val="11"/>
      <name val="Arial"/>
      <family val="2"/>
    </font>
  </fonts>
  <fills count="8">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theme="2" tint="-9.9978637043366805E-2"/>
        <bgColor indexed="64"/>
      </patternFill>
    </fill>
    <fill>
      <patternFill patternType="solid">
        <fgColor rgb="FFFFFFFF"/>
        <bgColor indexed="64"/>
      </patternFill>
    </fill>
    <fill>
      <patternFill patternType="solid">
        <fgColor rgb="FFFFFF00"/>
        <bgColor indexed="64"/>
      </patternFill>
    </fill>
  </fills>
  <borders count="28">
    <border>
      <left/>
      <right/>
      <top/>
      <bottom/>
      <diagonal/>
    </border>
    <border>
      <left/>
      <right/>
      <top/>
      <bottom style="medium">
        <color indexed="64"/>
      </bottom>
      <diagonal/>
    </border>
    <border>
      <left style="medium">
        <color indexed="64"/>
      </left>
      <right style="thin">
        <color indexed="64"/>
      </right>
      <top/>
      <bottom/>
      <diagonal/>
    </border>
    <border>
      <left style="medium">
        <color auto="1"/>
      </left>
      <right/>
      <top style="medium">
        <color auto="1"/>
      </top>
      <bottom/>
      <diagonal/>
    </border>
    <border>
      <left/>
      <right/>
      <top style="medium">
        <color auto="1"/>
      </top>
      <bottom/>
      <diagonal/>
    </border>
    <border>
      <left style="medium">
        <color auto="1"/>
      </left>
      <right/>
      <top style="thin">
        <color auto="1"/>
      </top>
      <bottom/>
      <diagonal/>
    </border>
    <border>
      <left/>
      <right/>
      <top style="thin">
        <color auto="1"/>
      </top>
      <bottom/>
      <diagonal/>
    </border>
    <border>
      <left style="medium">
        <color auto="1"/>
      </left>
      <right/>
      <top/>
      <bottom/>
      <diagonal/>
    </border>
    <border>
      <left style="medium">
        <color auto="1"/>
      </left>
      <right/>
      <top/>
      <bottom style="medium">
        <color auto="1"/>
      </bottom>
      <diagonal/>
    </border>
    <border>
      <left/>
      <right style="thin">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auto="1"/>
      </left>
      <right/>
      <top style="thin">
        <color auto="1"/>
      </top>
      <bottom/>
      <diagonal/>
    </border>
    <border>
      <left/>
      <right style="thin">
        <color auto="1"/>
      </right>
      <top style="thin">
        <color auto="1"/>
      </top>
      <bottom/>
      <diagonal/>
    </border>
    <border>
      <left/>
      <right style="thin">
        <color indexed="64"/>
      </right>
      <top/>
      <bottom style="medium">
        <color indexed="64"/>
      </bottom>
      <diagonal/>
    </border>
    <border>
      <left style="thin">
        <color indexed="64"/>
      </left>
      <right/>
      <top style="medium">
        <color auto="1"/>
      </top>
      <bottom/>
      <diagonal/>
    </border>
    <border>
      <left style="thin">
        <color indexed="64"/>
      </left>
      <right/>
      <top/>
      <bottom style="thin">
        <color indexed="64"/>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auto="1"/>
      </left>
      <right style="medium">
        <color indexed="64"/>
      </right>
      <top style="thin">
        <color auto="1"/>
      </top>
      <bottom/>
      <diagonal/>
    </border>
    <border>
      <left style="thin">
        <color indexed="64"/>
      </left>
      <right style="medium">
        <color indexed="64"/>
      </right>
      <top/>
      <bottom style="medium">
        <color indexed="64"/>
      </bottom>
      <diagonal/>
    </border>
  </borders>
  <cellStyleXfs count="5">
    <xf numFmtId="0" fontId="0" fillId="0" borderId="0"/>
    <xf numFmtId="0" fontId="5" fillId="0" borderId="0"/>
    <xf numFmtId="43" fontId="7" fillId="0" borderId="0" applyFont="0" applyFill="0" applyBorder="0" applyAlignment="0" applyProtection="0"/>
    <xf numFmtId="0" fontId="9" fillId="0" borderId="0"/>
    <xf numFmtId="0" fontId="1" fillId="0" borderId="0"/>
  </cellStyleXfs>
  <cellXfs count="82">
    <xf numFmtId="0" fontId="0" fillId="0" borderId="0" xfId="0"/>
    <xf numFmtId="0" fontId="2" fillId="2" borderId="0" xfId="0" applyFont="1" applyFill="1"/>
    <xf numFmtId="0" fontId="4" fillId="2" borderId="0" xfId="0" applyFont="1" applyFill="1"/>
    <xf numFmtId="0" fontId="0" fillId="2" borderId="0" xfId="0" applyFill="1"/>
    <xf numFmtId="0" fontId="7" fillId="2" borderId="0" xfId="0" applyFont="1" applyFill="1"/>
    <xf numFmtId="0" fontId="8" fillId="2" borderId="2" xfId="0" applyFont="1" applyFill="1" applyBorder="1"/>
    <xf numFmtId="0" fontId="2" fillId="2" borderId="2" xfId="0" applyFont="1" applyFill="1" applyBorder="1"/>
    <xf numFmtId="3" fontId="8" fillId="3" borderId="0" xfId="0" applyNumberFormat="1" applyFont="1" applyFill="1" applyAlignment="1">
      <alignment horizontal="right"/>
    </xf>
    <xf numFmtId="3" fontId="8" fillId="2" borderId="0" xfId="0" applyNumberFormat="1" applyFont="1" applyFill="1" applyAlignment="1">
      <alignment horizontal="right"/>
    </xf>
    <xf numFmtId="0" fontId="3" fillId="2" borderId="0" xfId="0" applyFont="1" applyFill="1"/>
    <xf numFmtId="0" fontId="0" fillId="2" borderId="5" xfId="0" applyFill="1" applyBorder="1"/>
    <xf numFmtId="0" fontId="0" fillId="2" borderId="7" xfId="0" applyFill="1" applyBorder="1"/>
    <xf numFmtId="0" fontId="0" fillId="2" borderId="8" xfId="0" applyFill="1" applyBorder="1"/>
    <xf numFmtId="0" fontId="8" fillId="3" borderId="5" xfId="0" applyFont="1" applyFill="1" applyBorder="1"/>
    <xf numFmtId="3" fontId="7" fillId="2" borderId="0" xfId="0" applyNumberFormat="1" applyFont="1" applyFill="1"/>
    <xf numFmtId="0" fontId="3" fillId="2" borderId="0" xfId="0" applyFont="1" applyFill="1" applyAlignment="1">
      <alignment horizontal="left" vertical="top" wrapText="1"/>
    </xf>
    <xf numFmtId="0" fontId="10" fillId="4" borderId="0" xfId="0" applyFont="1" applyFill="1" applyAlignment="1">
      <alignment horizontal="left" vertical="top" wrapText="1"/>
    </xf>
    <xf numFmtId="0" fontId="7" fillId="5" borderId="0" xfId="0" applyFont="1" applyFill="1" applyAlignment="1">
      <alignment horizontal="left" vertical="top" wrapText="1"/>
    </xf>
    <xf numFmtId="0" fontId="11" fillId="5" borderId="0" xfId="0" applyFont="1" applyFill="1" applyAlignment="1">
      <alignment horizontal="left" vertical="top" wrapText="1"/>
    </xf>
    <xf numFmtId="0" fontId="7" fillId="5" borderId="0" xfId="0" applyFont="1" applyFill="1" applyAlignment="1" applyProtection="1">
      <alignment horizontal="left" vertical="top" wrapText="1"/>
      <protection locked="0"/>
    </xf>
    <xf numFmtId="0" fontId="7" fillId="0" borderId="0" xfId="0" applyFont="1" applyAlignment="1">
      <alignment horizontal="left" vertical="top" wrapText="1"/>
    </xf>
    <xf numFmtId="0" fontId="2" fillId="0" borderId="0" xfId="0" applyFont="1" applyAlignment="1">
      <alignment horizontal="left" vertical="top" wrapText="1"/>
    </xf>
    <xf numFmtId="0" fontId="8" fillId="5" borderId="0" xfId="0" applyFont="1" applyFill="1" applyAlignment="1">
      <alignment horizontal="left" vertical="top" wrapText="1"/>
    </xf>
    <xf numFmtId="0" fontId="2" fillId="5" borderId="0" xfId="0" applyFont="1" applyFill="1" applyAlignment="1">
      <alignment horizontal="left" vertical="top" wrapText="1"/>
    </xf>
    <xf numFmtId="0" fontId="2" fillId="6" borderId="0" xfId="0" applyFont="1" applyFill="1" applyAlignment="1">
      <alignment horizontal="left" vertical="center" wrapText="1"/>
    </xf>
    <xf numFmtId="0" fontId="7" fillId="7" borderId="0" xfId="0" applyFont="1" applyFill="1" applyAlignment="1">
      <alignment horizontal="left" vertical="top" wrapText="1"/>
    </xf>
    <xf numFmtId="0" fontId="12" fillId="7" borderId="0" xfId="0" applyFont="1" applyFill="1" applyAlignment="1">
      <alignment wrapText="1"/>
    </xf>
    <xf numFmtId="0" fontId="12" fillId="5" borderId="0" xfId="0" applyFont="1" applyFill="1" applyAlignment="1">
      <alignment horizontal="left" vertical="top" wrapText="1"/>
    </xf>
    <xf numFmtId="0" fontId="14" fillId="6" borderId="0" xfId="0" applyFont="1" applyFill="1" applyAlignment="1">
      <alignment horizontal="left" vertical="center"/>
    </xf>
    <xf numFmtId="0" fontId="15" fillId="6" borderId="0" xfId="0" applyFont="1" applyFill="1" applyAlignment="1">
      <alignment horizontal="left" vertical="top"/>
    </xf>
    <xf numFmtId="164" fontId="15" fillId="6" borderId="0" xfId="2" applyNumberFormat="1" applyFont="1" applyFill="1" applyBorder="1" applyAlignment="1" applyProtection="1">
      <alignment horizontal="left" vertical="top"/>
    </xf>
    <xf numFmtId="164" fontId="15" fillId="2" borderId="0" xfId="2" applyNumberFormat="1" applyFont="1" applyFill="1" applyBorder="1" applyAlignment="1" applyProtection="1">
      <alignment horizontal="left" vertical="top"/>
    </xf>
    <xf numFmtId="0" fontId="0" fillId="0" borderId="0" xfId="0" applyAlignment="1">
      <alignment horizontal="left" vertical="top" wrapText="1"/>
    </xf>
    <xf numFmtId="0" fontId="0" fillId="2" borderId="3" xfId="0" applyFill="1" applyBorder="1" applyAlignment="1">
      <alignment vertical="center" wrapText="1"/>
    </xf>
    <xf numFmtId="0" fontId="0" fillId="2" borderId="0" xfId="0" applyFill="1" applyAlignment="1">
      <alignment vertical="center" wrapText="1"/>
    </xf>
    <xf numFmtId="0" fontId="0" fillId="2" borderId="7" xfId="0" applyFill="1" applyBorder="1" applyAlignment="1">
      <alignment vertical="center" wrapText="1"/>
    </xf>
    <xf numFmtId="0" fontId="7" fillId="2" borderId="4" xfId="0" applyFont="1" applyFill="1" applyBorder="1" applyAlignment="1">
      <alignment horizontal="left"/>
    </xf>
    <xf numFmtId="0" fontId="7" fillId="2" borderId="9" xfId="0" applyFont="1" applyFill="1" applyBorder="1" applyAlignment="1">
      <alignment horizontal="right"/>
    </xf>
    <xf numFmtId="3" fontId="7" fillId="2" borderId="12" xfId="0" applyNumberFormat="1" applyFont="1" applyFill="1" applyBorder="1"/>
    <xf numFmtId="0" fontId="7" fillId="2" borderId="12" xfId="0" applyFont="1" applyFill="1" applyBorder="1"/>
    <xf numFmtId="3" fontId="8" fillId="3" borderId="12" xfId="0" applyNumberFormat="1" applyFont="1" applyFill="1" applyBorder="1" applyAlignment="1">
      <alignment horizontal="right"/>
    </xf>
    <xf numFmtId="3" fontId="8" fillId="3" borderId="13" xfId="0" applyNumberFormat="1" applyFont="1" applyFill="1" applyBorder="1" applyAlignment="1">
      <alignment horizontal="right"/>
    </xf>
    <xf numFmtId="3" fontId="8" fillId="2" borderId="12" xfId="0" applyNumberFormat="1" applyFont="1" applyFill="1" applyBorder="1" applyAlignment="1">
      <alignment horizontal="right"/>
    </xf>
    <xf numFmtId="3" fontId="8" fillId="2" borderId="13" xfId="0" applyNumberFormat="1" applyFont="1" applyFill="1" applyBorder="1" applyAlignment="1">
      <alignment horizontal="right"/>
    </xf>
    <xf numFmtId="3" fontId="0" fillId="2" borderId="10" xfId="0" applyNumberFormat="1" applyFill="1" applyBorder="1"/>
    <xf numFmtId="3" fontId="0" fillId="2" borderId="11" xfId="0" applyNumberFormat="1" applyFill="1" applyBorder="1"/>
    <xf numFmtId="3" fontId="8" fillId="3" borderId="14" xfId="0" applyNumberFormat="1" applyFont="1" applyFill="1" applyBorder="1" applyAlignment="1">
      <alignment horizontal="right"/>
    </xf>
    <xf numFmtId="3" fontId="8" fillId="3" borderId="6" xfId="0" applyNumberFormat="1" applyFont="1" applyFill="1" applyBorder="1" applyAlignment="1">
      <alignment horizontal="right"/>
    </xf>
    <xf numFmtId="3" fontId="8" fillId="3" borderId="15" xfId="0" applyNumberFormat="1" applyFont="1" applyFill="1" applyBorder="1" applyAlignment="1">
      <alignment horizontal="right"/>
    </xf>
    <xf numFmtId="3" fontId="7" fillId="2" borderId="13" xfId="0" applyNumberFormat="1" applyFont="1" applyFill="1" applyBorder="1"/>
    <xf numFmtId="3" fontId="7" fillId="2" borderId="1" xfId="0" applyNumberFormat="1" applyFont="1" applyFill="1" applyBorder="1"/>
    <xf numFmtId="3" fontId="7" fillId="2" borderId="16" xfId="0" applyNumberFormat="1" applyFont="1" applyFill="1" applyBorder="1"/>
    <xf numFmtId="0" fontId="8" fillId="3" borderId="7" xfId="0" applyFont="1" applyFill="1" applyBorder="1"/>
    <xf numFmtId="0" fontId="7" fillId="2" borderId="17" xfId="0" applyFont="1" applyFill="1" applyBorder="1" applyAlignment="1">
      <alignment horizontal="left"/>
    </xf>
    <xf numFmtId="0" fontId="7" fillId="2" borderId="13" xfId="0" applyFont="1" applyFill="1" applyBorder="1"/>
    <xf numFmtId="3" fontId="7" fillId="2" borderId="19" xfId="0" applyNumberFormat="1" applyFont="1" applyFill="1" applyBorder="1"/>
    <xf numFmtId="0" fontId="12" fillId="0" borderId="0" xfId="0" applyFont="1" applyAlignment="1">
      <alignment horizontal="left" vertical="top" wrapText="1"/>
    </xf>
    <xf numFmtId="16" fontId="12" fillId="0" borderId="0" xfId="0" applyNumberFormat="1" applyFont="1" applyAlignment="1">
      <alignment horizontal="left" vertical="top" wrapText="1"/>
    </xf>
    <xf numFmtId="17" fontId="12" fillId="0" borderId="0" xfId="0" applyNumberFormat="1" applyFont="1" applyAlignment="1">
      <alignment horizontal="left" vertical="top" wrapText="1"/>
    </xf>
    <xf numFmtId="0" fontId="7" fillId="2" borderId="10" xfId="0" applyFont="1" applyFill="1" applyBorder="1" applyAlignment="1">
      <alignment horizontal="right" wrapText="1"/>
    </xf>
    <xf numFmtId="0" fontId="16" fillId="2" borderId="11" xfId="0" applyFont="1" applyFill="1" applyBorder="1" applyAlignment="1">
      <alignment horizontal="right" wrapText="1"/>
    </xf>
    <xf numFmtId="3" fontId="0" fillId="2" borderId="18" xfId="0" applyNumberFormat="1" applyFill="1" applyBorder="1"/>
    <xf numFmtId="0" fontId="7" fillId="2" borderId="18" xfId="0" applyFont="1" applyFill="1" applyBorder="1" applyAlignment="1">
      <alignment horizontal="right" wrapText="1"/>
    </xf>
    <xf numFmtId="0" fontId="0" fillId="2" borderId="0" xfId="0" applyFill="1" applyAlignment="1">
      <alignment wrapText="1"/>
    </xf>
    <xf numFmtId="0" fontId="2" fillId="7" borderId="0" xfId="0" applyFont="1" applyFill="1" applyAlignment="1">
      <alignment horizontal="left" vertical="top" wrapText="1"/>
    </xf>
    <xf numFmtId="0" fontId="0" fillId="7" borderId="0" xfId="0" applyFill="1" applyAlignment="1">
      <alignment horizontal="left" vertical="top" wrapText="1"/>
    </xf>
    <xf numFmtId="3" fontId="7" fillId="2" borderId="25" xfId="0" applyNumberFormat="1" applyFont="1" applyFill="1" applyBorder="1"/>
    <xf numFmtId="3" fontId="0" fillId="2" borderId="24" xfId="0" applyNumberFormat="1" applyFill="1" applyBorder="1"/>
    <xf numFmtId="3" fontId="8" fillId="3" borderId="26" xfId="0" applyNumberFormat="1" applyFont="1" applyFill="1" applyBorder="1" applyAlignment="1">
      <alignment horizontal="right"/>
    </xf>
    <xf numFmtId="3" fontId="7" fillId="2" borderId="27" xfId="0" applyNumberFormat="1" applyFont="1" applyFill="1" applyBorder="1"/>
    <xf numFmtId="165" fontId="8" fillId="3" borderId="25" xfId="0" applyNumberFormat="1" applyFont="1" applyFill="1" applyBorder="1" applyAlignment="1">
      <alignment horizontal="right"/>
    </xf>
    <xf numFmtId="165" fontId="8" fillId="2" borderId="25" xfId="0" applyNumberFormat="1" applyFont="1" applyFill="1" applyBorder="1" applyAlignment="1">
      <alignment horizontal="right"/>
    </xf>
    <xf numFmtId="165" fontId="7" fillId="2" borderId="25" xfId="0" applyNumberFormat="1" applyFont="1" applyFill="1" applyBorder="1"/>
    <xf numFmtId="0" fontId="0" fillId="2" borderId="0" xfId="0" applyFill="1" applyAlignment="1">
      <alignment horizontal="left" wrapText="1"/>
    </xf>
    <xf numFmtId="0" fontId="3" fillId="2" borderId="0" xfId="0" applyFont="1" applyFill="1" applyAlignment="1">
      <alignment horizontal="left" vertical="top" wrapText="1"/>
    </xf>
    <xf numFmtId="0" fontId="6" fillId="2" borderId="0" xfId="0" applyFont="1" applyFill="1"/>
    <xf numFmtId="0" fontId="0" fillId="0" borderId="0" xfId="0"/>
    <xf numFmtId="14" fontId="17" fillId="2" borderId="20" xfId="0" applyNumberFormat="1" applyFont="1" applyFill="1" applyBorder="1" applyAlignment="1">
      <alignment horizontal="left"/>
    </xf>
    <xf numFmtId="14" fontId="17" fillId="2" borderId="21" xfId="0" applyNumberFormat="1" applyFont="1" applyFill="1" applyBorder="1" applyAlignment="1">
      <alignment horizontal="left"/>
    </xf>
    <xf numFmtId="14" fontId="17" fillId="2" borderId="22" xfId="0" applyNumberFormat="1" applyFont="1" applyFill="1" applyBorder="1" applyAlignment="1">
      <alignment horizontal="left"/>
    </xf>
    <xf numFmtId="0" fontId="7" fillId="2" borderId="23" xfId="0" applyFont="1" applyFill="1" applyBorder="1" applyAlignment="1">
      <alignment horizontal="center" vertical="top" wrapText="1"/>
    </xf>
    <xf numFmtId="0" fontId="7" fillId="2" borderId="24" xfId="0" applyFont="1" applyFill="1" applyBorder="1" applyAlignment="1">
      <alignment horizontal="center" vertical="top" wrapText="1"/>
    </xf>
  </cellXfs>
  <cellStyles count="5">
    <cellStyle name="Komma" xfId="2" builtinId="3"/>
    <cellStyle name="Standard" xfId="0" builtinId="0"/>
    <cellStyle name="Standard 2" xfId="3" xr:uid="{00000000-0005-0000-0000-000002000000}"/>
    <cellStyle name="Standard 3" xfId="1" xr:uid="{00000000-0005-0000-0000-000003000000}"/>
    <cellStyle name="Standard 4"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Radio" checked="Checked" firstButton="1" fmlaLink="Uebersetzungen!$B$2"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checked="Checked" firstButton="1" fmlaLink="Uebersetzungen!$B$2"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663575</xdr:colOff>
      <xdr:row>5</xdr:row>
      <xdr:rowOff>32777</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4968875" cy="956702"/>
        </a:xfrm>
        <a:prstGeom prst="rect">
          <a:avLst/>
        </a:prstGeom>
      </xdr:spPr>
    </xdr:pic>
    <xdr:clientData/>
  </xdr:twoCellAnchor>
  <xdr:twoCellAnchor>
    <xdr:from>
      <xdr:col>3</xdr:col>
      <xdr:colOff>695325</xdr:colOff>
      <xdr:row>0</xdr:row>
      <xdr:rowOff>19050</xdr:rowOff>
    </xdr:from>
    <xdr:to>
      <xdr:col>6</xdr:col>
      <xdr:colOff>361950</xdr:colOff>
      <xdr:row>4</xdr:row>
      <xdr:rowOff>145523</xdr:rowOff>
    </xdr:to>
    <xdr:grpSp>
      <xdr:nvGrpSpPr>
        <xdr:cNvPr id="4" name="Gruppieren 3">
          <a:extLst>
            <a:ext uri="{FF2B5EF4-FFF2-40B4-BE49-F238E27FC236}">
              <a16:creationId xmlns:a16="http://schemas.microsoft.com/office/drawing/2014/main" id="{00000000-0008-0000-0000-000002000000}"/>
            </a:ext>
          </a:extLst>
        </xdr:cNvPr>
        <xdr:cNvGrpSpPr/>
      </xdr:nvGrpSpPr>
      <xdr:grpSpPr>
        <a:xfrm>
          <a:off x="5000625" y="19050"/>
          <a:ext cx="2266950" cy="888473"/>
          <a:chOff x="4991100" y="38100"/>
          <a:chExt cx="2400914" cy="888473"/>
        </a:xfrm>
        <a:solidFill>
          <a:srgbClr val="00B0F0"/>
        </a:solidFill>
      </xdr:grpSpPr>
      <xdr:sp macro="" textlink="">
        <xdr:nvSpPr>
          <xdr:cNvPr id="5" name="Rechteck 4">
            <a:extLst>
              <a:ext uri="{FF2B5EF4-FFF2-40B4-BE49-F238E27FC236}">
                <a16:creationId xmlns:a16="http://schemas.microsoft.com/office/drawing/2014/main" id="{00000000-0008-0000-0000-000005000000}"/>
              </a:ext>
            </a:extLst>
          </xdr:cNvPr>
          <xdr:cNvSpPr/>
        </xdr:nvSpPr>
        <xdr:spPr>
          <a:xfrm>
            <a:off x="4991100" y="38100"/>
            <a:ext cx="2400914" cy="888473"/>
          </a:xfrm>
          <a:prstGeom prst="rect">
            <a:avLst/>
          </a:prstGeom>
          <a:grpFill/>
          <a:ln>
            <a:solidFill>
              <a:sysClr val="windowText" lastClr="000000"/>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de-CH" sz="1400" b="1">
                <a:solidFill>
                  <a:sysClr val="windowText" lastClr="000000"/>
                </a:solidFill>
              </a:rPr>
              <a:t>Sprache/Lingua</a:t>
            </a:r>
          </a:p>
        </xdr:txBody>
      </xdr:sp>
      <mc:AlternateContent xmlns:mc="http://schemas.openxmlformats.org/markup-compatibility/2006">
        <mc:Choice xmlns:a14="http://schemas.microsoft.com/office/drawing/2010/main" Requires="a14">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5627621" y="299412"/>
                <a:ext cx="1049702" cy="22728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Deutsch</a:t>
                </a:r>
              </a:p>
            </xdr:txBody>
          </xdr:sp>
        </mc:Choice>
        <mc:Fallback/>
      </mc:AlternateContent>
      <mc:AlternateContent xmlns:mc="http://schemas.openxmlformats.org/markup-compatibility/2006">
        <mc:Choice xmlns:a14="http://schemas.microsoft.com/office/drawing/2010/main" Requires="a14">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5627621" y="485376"/>
                <a:ext cx="1407047" cy="2066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Rumantsch Grischun</a:t>
                </a:r>
              </a:p>
            </xdr:txBody>
          </xdr:sp>
        </mc:Choice>
        <mc:Fallback/>
      </mc:AlternateContent>
      <mc:AlternateContent xmlns:mc="http://schemas.openxmlformats.org/markup-compatibility/2006">
        <mc:Choice xmlns:a14="http://schemas.microsoft.com/office/drawing/2010/main" Requires="a14">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5627621" y="650673"/>
                <a:ext cx="1049702" cy="22728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Italiano</a:t>
                </a:r>
              </a:p>
            </xdr:txBody>
          </xdr:sp>
        </mc:Choice>
        <mc:Fallback/>
      </mc:AlternateContent>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663575</xdr:colOff>
      <xdr:row>5</xdr:row>
      <xdr:rowOff>32777</xdr:rowOff>
    </xdr:to>
    <xdr:pic>
      <xdr:nvPicPr>
        <xdr:cNvPr id="2" name="Grafik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4968875" cy="956702"/>
        </a:xfrm>
        <a:prstGeom prst="rect">
          <a:avLst/>
        </a:prstGeom>
      </xdr:spPr>
    </xdr:pic>
    <xdr:clientData/>
  </xdr:twoCellAnchor>
  <xdr:twoCellAnchor>
    <xdr:from>
      <xdr:col>3</xdr:col>
      <xdr:colOff>695325</xdr:colOff>
      <xdr:row>0</xdr:row>
      <xdr:rowOff>19050</xdr:rowOff>
    </xdr:from>
    <xdr:to>
      <xdr:col>6</xdr:col>
      <xdr:colOff>361950</xdr:colOff>
      <xdr:row>4</xdr:row>
      <xdr:rowOff>145523</xdr:rowOff>
    </xdr:to>
    <xdr:grpSp>
      <xdr:nvGrpSpPr>
        <xdr:cNvPr id="3" name="Gruppieren 2">
          <a:extLst>
            <a:ext uri="{FF2B5EF4-FFF2-40B4-BE49-F238E27FC236}">
              <a16:creationId xmlns:a16="http://schemas.microsoft.com/office/drawing/2014/main" id="{00000000-0008-0000-0000-000002000000}"/>
            </a:ext>
          </a:extLst>
        </xdr:cNvPr>
        <xdr:cNvGrpSpPr/>
      </xdr:nvGrpSpPr>
      <xdr:grpSpPr>
        <a:xfrm>
          <a:off x="5000625" y="19050"/>
          <a:ext cx="2266950" cy="888473"/>
          <a:chOff x="4991100" y="38100"/>
          <a:chExt cx="2400914" cy="888473"/>
        </a:xfrm>
        <a:solidFill>
          <a:srgbClr val="00B0F0"/>
        </a:solidFill>
      </xdr:grpSpPr>
      <xdr:sp macro="" textlink="">
        <xdr:nvSpPr>
          <xdr:cNvPr id="4" name="Rechteck 3">
            <a:extLst>
              <a:ext uri="{FF2B5EF4-FFF2-40B4-BE49-F238E27FC236}">
                <a16:creationId xmlns:a16="http://schemas.microsoft.com/office/drawing/2014/main" id="{00000000-0008-0000-0000-000005000000}"/>
              </a:ext>
            </a:extLst>
          </xdr:cNvPr>
          <xdr:cNvSpPr/>
        </xdr:nvSpPr>
        <xdr:spPr>
          <a:xfrm>
            <a:off x="4991100" y="38100"/>
            <a:ext cx="2400914" cy="888473"/>
          </a:xfrm>
          <a:prstGeom prst="rect">
            <a:avLst/>
          </a:prstGeom>
          <a:grpFill/>
          <a:ln>
            <a:solidFill>
              <a:sysClr val="windowText" lastClr="000000"/>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de-CH" sz="1400" b="1">
                <a:solidFill>
                  <a:sysClr val="windowText" lastClr="000000"/>
                </a:solidFill>
              </a:rPr>
              <a:t>Sprache/Lingua</a:t>
            </a:r>
          </a:p>
        </xdr:txBody>
      </xdr:sp>
      <mc:AlternateContent xmlns:mc="http://schemas.openxmlformats.org/markup-compatibility/2006">
        <mc:Choice xmlns:a14="http://schemas.microsoft.com/office/drawing/2010/main" Requires="a14">
          <xdr:sp macro="" textlink="">
            <xdr:nvSpPr>
              <xdr:cNvPr id="21505" name="Option Button 1" hidden="1">
                <a:extLst>
                  <a:ext uri="{63B3BB69-23CF-44E3-9099-C40C66FF867C}">
                    <a14:compatExt spid="_x0000_s21505"/>
                  </a:ext>
                  <a:ext uri="{FF2B5EF4-FFF2-40B4-BE49-F238E27FC236}">
                    <a16:creationId xmlns:a16="http://schemas.microsoft.com/office/drawing/2014/main" id="{00000000-0008-0000-0100-000001540000}"/>
                  </a:ext>
                </a:extLst>
              </xdr:cNvPr>
              <xdr:cNvSpPr/>
            </xdr:nvSpPr>
            <xdr:spPr bwMode="auto">
              <a:xfrm>
                <a:off x="5627621" y="299412"/>
                <a:ext cx="1049702" cy="22728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Deutsch</a:t>
                </a:r>
              </a:p>
            </xdr:txBody>
          </xdr:sp>
        </mc:Choice>
        <mc:Fallback/>
      </mc:AlternateContent>
      <mc:AlternateContent xmlns:mc="http://schemas.openxmlformats.org/markup-compatibility/2006">
        <mc:Choice xmlns:a14="http://schemas.microsoft.com/office/drawing/2010/main" Requires="a14">
          <xdr:sp macro="" textlink="">
            <xdr:nvSpPr>
              <xdr:cNvPr id="21506" name="Option Button 2" hidden="1">
                <a:extLst>
                  <a:ext uri="{63B3BB69-23CF-44E3-9099-C40C66FF867C}">
                    <a14:compatExt spid="_x0000_s21506"/>
                  </a:ext>
                  <a:ext uri="{FF2B5EF4-FFF2-40B4-BE49-F238E27FC236}">
                    <a16:creationId xmlns:a16="http://schemas.microsoft.com/office/drawing/2014/main" id="{00000000-0008-0000-0100-000002540000}"/>
                  </a:ext>
                </a:extLst>
              </xdr:cNvPr>
              <xdr:cNvSpPr/>
            </xdr:nvSpPr>
            <xdr:spPr bwMode="auto">
              <a:xfrm>
                <a:off x="5627621" y="485376"/>
                <a:ext cx="1407047" cy="2066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Rumantsch Grischun</a:t>
                </a:r>
              </a:p>
            </xdr:txBody>
          </xdr:sp>
        </mc:Choice>
        <mc:Fallback/>
      </mc:AlternateContent>
      <mc:AlternateContent xmlns:mc="http://schemas.openxmlformats.org/markup-compatibility/2006">
        <mc:Choice xmlns:a14="http://schemas.microsoft.com/office/drawing/2010/main" Requires="a14">
          <xdr:sp macro="" textlink="">
            <xdr:nvSpPr>
              <xdr:cNvPr id="21507" name="Option Button 3" hidden="1">
                <a:extLst>
                  <a:ext uri="{63B3BB69-23CF-44E3-9099-C40C66FF867C}">
                    <a14:compatExt spid="_x0000_s21507"/>
                  </a:ext>
                  <a:ext uri="{FF2B5EF4-FFF2-40B4-BE49-F238E27FC236}">
                    <a16:creationId xmlns:a16="http://schemas.microsoft.com/office/drawing/2014/main" id="{00000000-0008-0000-0100-000003540000}"/>
                  </a:ext>
                </a:extLst>
              </xdr:cNvPr>
              <xdr:cNvSpPr/>
            </xdr:nvSpPr>
            <xdr:spPr bwMode="auto">
              <a:xfrm>
                <a:off x="5627621" y="650673"/>
                <a:ext cx="1049702" cy="22728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Italiano</a:t>
                </a:r>
              </a:p>
            </xdr:txBody>
          </xdr:sp>
        </mc:Choice>
        <mc:Fallback/>
      </mc:AlternateContent>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8"/>
  <sheetViews>
    <sheetView tabSelected="1" zoomScaleNormal="100" workbookViewId="0"/>
  </sheetViews>
  <sheetFormatPr baseColWidth="10" defaultRowHeight="12.75" x14ac:dyDescent="0.2"/>
  <cols>
    <col min="1" max="1" width="33.5703125" style="3" customWidth="1"/>
    <col min="2" max="2" width="18" style="3" customWidth="1"/>
    <col min="3" max="8" width="13" style="3" customWidth="1"/>
    <col min="9" max="9" width="21" style="3" customWidth="1"/>
    <col min="10" max="16384" width="11.42578125" style="3"/>
  </cols>
  <sheetData>
    <row r="1" spans="1:9" s="1" customFormat="1" x14ac:dyDescent="0.2"/>
    <row r="2" spans="1:9" s="1" customFormat="1" ht="15.75" x14ac:dyDescent="0.25">
      <c r="B2" s="9"/>
      <c r="C2" s="3"/>
      <c r="D2" s="3"/>
      <c r="E2" s="3"/>
      <c r="F2" s="3"/>
      <c r="G2" s="3"/>
      <c r="H2" s="3"/>
      <c r="I2" s="3"/>
    </row>
    <row r="3" spans="1:9" s="1" customFormat="1" ht="15.75" x14ac:dyDescent="0.25">
      <c r="B3" s="9"/>
      <c r="C3" s="3"/>
      <c r="D3" s="3"/>
      <c r="E3" s="3"/>
      <c r="F3" s="3"/>
      <c r="G3" s="3"/>
      <c r="H3" s="3"/>
      <c r="I3" s="3"/>
    </row>
    <row r="4" spans="1:9" s="1" customFormat="1" ht="15.75" x14ac:dyDescent="0.25">
      <c r="B4" s="9"/>
      <c r="C4" s="3"/>
      <c r="D4" s="3"/>
      <c r="E4" s="3"/>
      <c r="F4" s="3"/>
      <c r="G4" s="3"/>
      <c r="H4" s="3"/>
      <c r="I4" s="3"/>
    </row>
    <row r="5" spans="1:9" s="1" customFormat="1" x14ac:dyDescent="0.2"/>
    <row r="6" spans="1:9" s="1" customFormat="1" ht="6" customHeight="1" x14ac:dyDescent="0.2"/>
    <row r="7" spans="1:9" s="1" customFormat="1" ht="15.75" customHeight="1" x14ac:dyDescent="0.2">
      <c r="A7" s="74" t="str">
        <f>VLOOKUP("&lt;Fachbereich&gt;",Uebersetzungen!$B$3:$E$100,Uebersetzungen!$B$2+1,FALSE)</f>
        <v>Daten &amp; Statistik</v>
      </c>
      <c r="B7" s="74"/>
      <c r="C7" s="2"/>
      <c r="D7" s="2"/>
      <c r="E7" s="2"/>
      <c r="F7" s="2"/>
      <c r="G7" s="2"/>
      <c r="H7" s="2"/>
      <c r="I7" s="2"/>
    </row>
    <row r="8" spans="1:9" s="1" customFormat="1" ht="15.75" customHeight="1" x14ac:dyDescent="0.2">
      <c r="B8" s="15"/>
      <c r="C8" s="2"/>
      <c r="D8" s="2"/>
      <c r="E8" s="2"/>
      <c r="F8" s="2"/>
      <c r="G8" s="2"/>
      <c r="H8" s="2"/>
      <c r="I8" s="2"/>
    </row>
    <row r="9" spans="1:9" s="1" customFormat="1" ht="15.75" customHeight="1" x14ac:dyDescent="0.25">
      <c r="A9" s="75" t="str">
        <f>VLOOKUP("&lt;Titel&gt;",Uebersetzungen!$B$3:$E$38,Uebersetzungen!$B$2+1,FALSE)</f>
        <v>Bewohnte Wohnungen (*) nach Zimmerzahl und Gemeinde, 2025</v>
      </c>
      <c r="B9" s="76"/>
      <c r="C9" s="76"/>
      <c r="D9" s="76"/>
      <c r="E9" s="76"/>
      <c r="F9" s="76"/>
      <c r="G9" s="76"/>
      <c r="H9" s="76"/>
      <c r="I9" s="76"/>
    </row>
    <row r="10" spans="1:9" s="4" customFormat="1" x14ac:dyDescent="0.2">
      <c r="A10" s="28" t="str">
        <f>VLOOKUP("&lt;UTitel&gt;",Uebersetzungen!$B$3:$E$100,Uebersetzungen!$B$2+1,FALSE)</f>
        <v>(Gemeindestand 2025: 100 Gemeinden)</v>
      </c>
      <c r="B10" s="29"/>
      <c r="C10" s="30"/>
      <c r="D10" s="30"/>
      <c r="E10" s="30"/>
      <c r="F10" s="30"/>
      <c r="G10" s="30"/>
      <c r="H10" s="31"/>
    </row>
    <row r="11" spans="1:9" s="4" customFormat="1" x14ac:dyDescent="0.2">
      <c r="A11" s="28"/>
      <c r="B11" s="29"/>
      <c r="C11" s="30"/>
      <c r="D11" s="30"/>
      <c r="E11" s="30"/>
      <c r="F11" s="30"/>
      <c r="G11" s="30"/>
      <c r="H11" s="31"/>
    </row>
    <row r="12" spans="1:9" s="4" customFormat="1" ht="13.5" thickBot="1" x14ac:dyDescent="0.25">
      <c r="A12" s="28"/>
      <c r="B12" s="29"/>
      <c r="C12" s="30"/>
      <c r="D12" s="30"/>
      <c r="E12" s="30"/>
      <c r="F12" s="30"/>
      <c r="G12" s="30"/>
      <c r="H12" s="31"/>
    </row>
    <row r="13" spans="1:9" ht="15.75" thickBot="1" x14ac:dyDescent="0.3">
      <c r="B13" s="77" t="str">
        <f>VLOOKUP("&lt;SpaltenTitel_0&gt;",Uebersetzungen!$B$3:$E$36,Uebersetzungen!$B$2+1,FALSE)</f>
        <v>Bewohnte Wohnungen (*)</v>
      </c>
      <c r="C13" s="78"/>
      <c r="D13" s="78"/>
      <c r="E13" s="78"/>
      <c r="F13" s="78"/>
      <c r="G13" s="78"/>
      <c r="H13" s="78"/>
      <c r="I13" s="79"/>
    </row>
    <row r="14" spans="1:9" s="34" customFormat="1" ht="17.25" customHeight="1" x14ac:dyDescent="0.2">
      <c r="A14" s="33"/>
      <c r="B14" s="53" t="str">
        <f>VLOOKUP("&lt;SpaltenTitel_1&gt;",Uebersetzungen!$B$3:$E$36,Uebersetzungen!$B$2+1,FALSE)</f>
        <v>Total</v>
      </c>
      <c r="C14" s="53" t="str">
        <f>VLOOKUP("&lt;SpaltenTitel_2&gt;",Uebersetzungen!$B$3:$E$36,Uebersetzungen!$B$2+1,FALSE)</f>
        <v>Wohnungen mit ... Zimmer(n)</v>
      </c>
      <c r="D14" s="36"/>
      <c r="E14" s="36"/>
      <c r="F14" s="36"/>
      <c r="G14" s="36"/>
      <c r="H14" s="37"/>
      <c r="I14" s="80" t="str">
        <f>VLOOKUP("&lt;SpaltenTitel_3&gt;",Uebersetzungen!$B$3:$E$36,Uebersetzungen!$B$2+1,FALSE)</f>
        <v>Anteil Personen, die keiner Wohnung zugeordnet sind (in%)</v>
      </c>
    </row>
    <row r="15" spans="1:9" s="34" customFormat="1" ht="23.25" customHeight="1" x14ac:dyDescent="0.2">
      <c r="A15" s="35"/>
      <c r="B15" s="62"/>
      <c r="C15" s="62" t="str">
        <f>VLOOKUP("&lt;SpaltenTitel_2.1&gt;",Uebersetzungen!$B$3:$E$36,Uebersetzungen!$B$2+1,FALSE)</f>
        <v>1 Zimmer</v>
      </c>
      <c r="D15" s="59" t="str">
        <f>VLOOKUP("&lt;SpaltenTitel_2.2&gt;",Uebersetzungen!$B$3:$E$36,Uebersetzungen!$B$2+1,FALSE)</f>
        <v>2 Zimmer</v>
      </c>
      <c r="E15" s="59" t="str">
        <f>VLOOKUP("&lt;SpaltenTitel_2.3&gt;",Uebersetzungen!$B$3:$E$337,Uebersetzungen!$B$2+1,FALSE)</f>
        <v>3 Zimmer</v>
      </c>
      <c r="F15" s="59" t="str">
        <f>VLOOKUP("&lt;SpaltenTitel_2.4&gt;",Uebersetzungen!$B$3:$E$337,Uebersetzungen!$B$2+1,FALSE)</f>
        <v>4 Zimmer</v>
      </c>
      <c r="G15" s="59" t="str">
        <f>VLOOKUP("&lt;SpaltenTitel_2.5&gt;",Uebersetzungen!$B$3:$E$337,Uebersetzungen!$B$2+1,FALSE)</f>
        <v>5 Zimmer</v>
      </c>
      <c r="H15" s="60" t="str">
        <f>VLOOKUP("&lt;SpaltenTitel_2.6&gt;",Uebersetzungen!$B$3:$E$337,Uebersetzungen!$B$2+1,FALSE)</f>
        <v>6+ Zimmer</v>
      </c>
      <c r="I15" s="81"/>
    </row>
    <row r="16" spans="1:9" x14ac:dyDescent="0.2">
      <c r="A16" s="10"/>
      <c r="B16" s="54"/>
      <c r="C16" s="49"/>
      <c r="D16" s="14"/>
      <c r="E16" s="14"/>
      <c r="F16" s="14"/>
      <c r="G16" s="14"/>
      <c r="H16" s="39"/>
      <c r="I16" s="66"/>
    </row>
    <row r="17" spans="1:9" x14ac:dyDescent="0.2">
      <c r="A17" s="52" t="str">
        <f>VLOOKUP("&lt;Zeilentitel_1&gt;",Uebersetzungen!$B$3:$E$100,Uebersetzungen!$B$2+1,FALSE)</f>
        <v>GRAUBÜNDEN</v>
      </c>
      <c r="B17" s="41">
        <v>100488</v>
      </c>
      <c r="C17" s="41">
        <v>7277</v>
      </c>
      <c r="D17" s="7">
        <v>13195</v>
      </c>
      <c r="E17" s="7">
        <v>22175</v>
      </c>
      <c r="F17" s="7">
        <v>29950</v>
      </c>
      <c r="G17" s="7">
        <v>16563</v>
      </c>
      <c r="H17" s="40">
        <v>11328</v>
      </c>
      <c r="I17" s="70"/>
    </row>
    <row r="18" spans="1:9" x14ac:dyDescent="0.2">
      <c r="A18" s="5" t="str">
        <f>VLOOKUP("&lt;Zeilentitel_2&gt;",Uebersetzungen!$B$3:$E$100,Uebersetzungen!$B$2+1,FALSE)</f>
        <v>Region Albula</v>
      </c>
      <c r="B18" s="43">
        <v>4255</v>
      </c>
      <c r="C18" s="43">
        <v>411</v>
      </c>
      <c r="D18" s="8">
        <v>529</v>
      </c>
      <c r="E18" s="8">
        <v>859</v>
      </c>
      <c r="F18" s="8">
        <v>1143</v>
      </c>
      <c r="G18" s="8">
        <v>747</v>
      </c>
      <c r="H18" s="42">
        <v>566</v>
      </c>
      <c r="I18" s="71"/>
    </row>
    <row r="19" spans="1:9" x14ac:dyDescent="0.2">
      <c r="A19" s="6" t="s">
        <v>1</v>
      </c>
      <c r="B19" s="49">
        <v>1472</v>
      </c>
      <c r="C19" s="49">
        <v>263</v>
      </c>
      <c r="D19" s="14">
        <v>209</v>
      </c>
      <c r="E19" s="14">
        <v>326</v>
      </c>
      <c r="F19" s="14">
        <v>389</v>
      </c>
      <c r="G19" s="14">
        <v>180</v>
      </c>
      <c r="H19" s="38">
        <v>105</v>
      </c>
      <c r="I19" s="72">
        <v>1.3910844135314575</v>
      </c>
    </row>
    <row r="20" spans="1:9" x14ac:dyDescent="0.2">
      <c r="A20" s="6" t="s">
        <v>2</v>
      </c>
      <c r="B20" s="49">
        <v>310</v>
      </c>
      <c r="C20" s="49">
        <v>28</v>
      </c>
      <c r="D20" s="14">
        <v>39</v>
      </c>
      <c r="E20" s="14">
        <v>64</v>
      </c>
      <c r="F20" s="14">
        <v>93</v>
      </c>
      <c r="G20" s="14">
        <v>44</v>
      </c>
      <c r="H20" s="38">
        <v>42</v>
      </c>
      <c r="I20" s="72">
        <v>0.81967213114754101</v>
      </c>
    </row>
    <row r="21" spans="1:9" x14ac:dyDescent="0.2">
      <c r="A21" s="6" t="s">
        <v>94</v>
      </c>
      <c r="B21" s="49">
        <v>115</v>
      </c>
      <c r="C21" s="49">
        <v>5</v>
      </c>
      <c r="D21" s="14">
        <v>12</v>
      </c>
      <c r="E21" s="14">
        <v>15</v>
      </c>
      <c r="F21" s="14">
        <v>37</v>
      </c>
      <c r="G21" s="14">
        <v>34</v>
      </c>
      <c r="H21" s="38">
        <v>12</v>
      </c>
      <c r="I21" s="72">
        <v>9.1703056768558966</v>
      </c>
    </row>
    <row r="22" spans="1:9" x14ac:dyDescent="0.2">
      <c r="A22" s="6" t="s">
        <v>3</v>
      </c>
      <c r="B22" s="49">
        <v>636</v>
      </c>
      <c r="C22" s="49">
        <v>32</v>
      </c>
      <c r="D22" s="14">
        <v>67</v>
      </c>
      <c r="E22" s="14">
        <v>137</v>
      </c>
      <c r="F22" s="14">
        <v>165</v>
      </c>
      <c r="G22" s="14">
        <v>132</v>
      </c>
      <c r="H22" s="38">
        <v>103</v>
      </c>
      <c r="I22" s="72">
        <v>1.1286681715575622</v>
      </c>
    </row>
    <row r="23" spans="1:9" x14ac:dyDescent="0.2">
      <c r="A23" s="6" t="s">
        <v>88</v>
      </c>
      <c r="B23" s="49">
        <v>1275</v>
      </c>
      <c r="C23" s="49">
        <v>53</v>
      </c>
      <c r="D23" s="14">
        <v>152</v>
      </c>
      <c r="E23" s="14">
        <v>242</v>
      </c>
      <c r="F23" s="14">
        <v>323</v>
      </c>
      <c r="G23" s="14">
        <v>267</v>
      </c>
      <c r="H23" s="38">
        <v>238</v>
      </c>
      <c r="I23" s="72">
        <v>0.27121270825261523</v>
      </c>
    </row>
    <row r="24" spans="1:9" x14ac:dyDescent="0.2">
      <c r="A24" s="6" t="s">
        <v>91</v>
      </c>
      <c r="B24" s="49">
        <v>447</v>
      </c>
      <c r="C24" s="49">
        <v>30</v>
      </c>
      <c r="D24" s="14">
        <v>50</v>
      </c>
      <c r="E24" s="14">
        <v>75</v>
      </c>
      <c r="F24" s="14">
        <v>136</v>
      </c>
      <c r="G24" s="14">
        <v>90</v>
      </c>
      <c r="H24" s="38">
        <v>66</v>
      </c>
      <c r="I24" s="72">
        <v>0.20597322348094746</v>
      </c>
    </row>
    <row r="25" spans="1:9" x14ac:dyDescent="0.2">
      <c r="A25" s="5" t="str">
        <f>VLOOKUP("&lt;Zeilentitel_3&gt;",Uebersetzungen!$B$3:$E$100,Uebersetzungen!$B$2+1,FALSE)</f>
        <v>Region Bernina</v>
      </c>
      <c r="B25" s="43">
        <v>2006</v>
      </c>
      <c r="C25" s="43">
        <v>27</v>
      </c>
      <c r="D25" s="8">
        <v>108</v>
      </c>
      <c r="E25" s="8">
        <v>303</v>
      </c>
      <c r="F25" s="8">
        <v>561</v>
      </c>
      <c r="G25" s="8">
        <v>544</v>
      </c>
      <c r="H25" s="42">
        <v>463</v>
      </c>
      <c r="I25" s="71"/>
    </row>
    <row r="26" spans="1:9" x14ac:dyDescent="0.2">
      <c r="A26" s="6" t="s">
        <v>4</v>
      </c>
      <c r="B26" s="49">
        <v>471</v>
      </c>
      <c r="C26" s="49">
        <v>2</v>
      </c>
      <c r="D26" s="14">
        <v>16</v>
      </c>
      <c r="E26" s="14">
        <v>85</v>
      </c>
      <c r="F26" s="14">
        <v>213</v>
      </c>
      <c r="G26" s="14">
        <v>90</v>
      </c>
      <c r="H26" s="38">
        <v>65</v>
      </c>
      <c r="I26" s="72">
        <v>0.72202166064981954</v>
      </c>
    </row>
    <row r="27" spans="1:9" x14ac:dyDescent="0.2">
      <c r="A27" s="6" t="s">
        <v>5</v>
      </c>
      <c r="B27" s="49">
        <v>1535</v>
      </c>
      <c r="C27" s="49">
        <v>25</v>
      </c>
      <c r="D27" s="14">
        <v>92</v>
      </c>
      <c r="E27" s="14">
        <v>218</v>
      </c>
      <c r="F27" s="14">
        <v>348</v>
      </c>
      <c r="G27" s="14">
        <v>454</v>
      </c>
      <c r="H27" s="38">
        <v>398</v>
      </c>
      <c r="I27" s="72">
        <v>8.618213157138753E-2</v>
      </c>
    </row>
    <row r="28" spans="1:9" x14ac:dyDescent="0.2">
      <c r="A28" s="5" t="str">
        <f>VLOOKUP("&lt;Zeilentitel_4&gt;",Uebersetzungen!$B$3:$E$100,Uebersetzungen!$B$2+1,FALSE)</f>
        <v>Region Engiadina Bassa/Val Müstair</v>
      </c>
      <c r="B28" s="43">
        <v>4602</v>
      </c>
      <c r="C28" s="43">
        <v>432</v>
      </c>
      <c r="D28" s="8">
        <v>554</v>
      </c>
      <c r="E28" s="8">
        <v>887</v>
      </c>
      <c r="F28" s="8">
        <v>1208</v>
      </c>
      <c r="G28" s="8">
        <v>854</v>
      </c>
      <c r="H28" s="42">
        <v>667</v>
      </c>
      <c r="I28" s="71"/>
    </row>
    <row r="29" spans="1:9" x14ac:dyDescent="0.2">
      <c r="A29" s="6" t="s">
        <v>38</v>
      </c>
      <c r="B29" s="49">
        <v>752</v>
      </c>
      <c r="C29" s="49">
        <v>54</v>
      </c>
      <c r="D29" s="14">
        <v>85</v>
      </c>
      <c r="E29" s="14">
        <v>146</v>
      </c>
      <c r="F29" s="14">
        <v>230</v>
      </c>
      <c r="G29" s="14">
        <v>136</v>
      </c>
      <c r="H29" s="38">
        <v>101</v>
      </c>
      <c r="I29" s="72">
        <v>1.0968921389396709</v>
      </c>
    </row>
    <row r="30" spans="1:9" x14ac:dyDescent="0.2">
      <c r="A30" s="6" t="s">
        <v>39</v>
      </c>
      <c r="B30" s="49">
        <v>493</v>
      </c>
      <c r="C30" s="49">
        <v>149</v>
      </c>
      <c r="D30" s="14">
        <v>74</v>
      </c>
      <c r="E30" s="14">
        <v>86</v>
      </c>
      <c r="F30" s="14">
        <v>99</v>
      </c>
      <c r="G30" s="14">
        <v>43</v>
      </c>
      <c r="H30" s="38">
        <v>42</v>
      </c>
      <c r="I30" s="72">
        <v>0.3249390739236393</v>
      </c>
    </row>
    <row r="31" spans="1:9" x14ac:dyDescent="0.2">
      <c r="A31" s="6" t="s">
        <v>40</v>
      </c>
      <c r="B31" s="49">
        <v>2258</v>
      </c>
      <c r="C31" s="49">
        <v>204</v>
      </c>
      <c r="D31" s="14">
        <v>307</v>
      </c>
      <c r="E31" s="14">
        <v>464</v>
      </c>
      <c r="F31" s="14">
        <v>600</v>
      </c>
      <c r="G31" s="14">
        <v>388</v>
      </c>
      <c r="H31" s="38">
        <v>295</v>
      </c>
      <c r="I31" s="72">
        <v>0.1880091915604763</v>
      </c>
    </row>
    <row r="32" spans="1:9" x14ac:dyDescent="0.2">
      <c r="A32" s="6" t="s">
        <v>41</v>
      </c>
      <c r="B32" s="49">
        <v>382</v>
      </c>
      <c r="C32" s="49">
        <v>8</v>
      </c>
      <c r="D32" s="14">
        <v>25</v>
      </c>
      <c r="E32" s="14">
        <v>65</v>
      </c>
      <c r="F32" s="14">
        <v>95</v>
      </c>
      <c r="G32" s="14">
        <v>104</v>
      </c>
      <c r="H32" s="38">
        <v>85</v>
      </c>
      <c r="I32" s="72">
        <v>0.23866348448687352</v>
      </c>
    </row>
    <row r="33" spans="1:9" x14ac:dyDescent="0.2">
      <c r="A33" s="6" t="s">
        <v>60</v>
      </c>
      <c r="B33" s="49">
        <v>717</v>
      </c>
      <c r="C33" s="49">
        <v>17</v>
      </c>
      <c r="D33" s="14">
        <v>63</v>
      </c>
      <c r="E33" s="14">
        <v>126</v>
      </c>
      <c r="F33" s="14">
        <v>184</v>
      </c>
      <c r="G33" s="14">
        <v>183</v>
      </c>
      <c r="H33" s="38">
        <v>144</v>
      </c>
      <c r="I33" s="72">
        <v>0.70422535211267612</v>
      </c>
    </row>
    <row r="34" spans="1:9" x14ac:dyDescent="0.2">
      <c r="A34" s="5" t="str">
        <f>VLOOKUP("&lt;Zeilentitel_5&gt;",Uebersetzungen!$B$3:$E$100,Uebersetzungen!$B$2+1,FALSE)</f>
        <v>Region Imboden</v>
      </c>
      <c r="B34" s="43">
        <v>10045</v>
      </c>
      <c r="C34" s="43">
        <v>495</v>
      </c>
      <c r="D34" s="8">
        <v>1105</v>
      </c>
      <c r="E34" s="8">
        <v>2252</v>
      </c>
      <c r="F34" s="8">
        <v>3224</v>
      </c>
      <c r="G34" s="8">
        <v>1895</v>
      </c>
      <c r="H34" s="42">
        <v>1074</v>
      </c>
      <c r="I34" s="71"/>
    </row>
    <row r="35" spans="1:9" x14ac:dyDescent="0.2">
      <c r="A35" s="6" t="s">
        <v>31</v>
      </c>
      <c r="B35" s="49">
        <v>1608</v>
      </c>
      <c r="C35" s="49">
        <v>61</v>
      </c>
      <c r="D35" s="14">
        <v>176</v>
      </c>
      <c r="E35" s="14">
        <v>328</v>
      </c>
      <c r="F35" s="14">
        <v>428</v>
      </c>
      <c r="G35" s="14">
        <v>390</v>
      </c>
      <c r="H35" s="38">
        <v>225</v>
      </c>
      <c r="I35" s="72">
        <v>0.43775649794801641</v>
      </c>
    </row>
    <row r="36" spans="1:9" x14ac:dyDescent="0.2">
      <c r="A36" s="6" t="s">
        <v>32</v>
      </c>
      <c r="B36" s="49">
        <v>3708</v>
      </c>
      <c r="C36" s="49">
        <v>112</v>
      </c>
      <c r="D36" s="14">
        <v>364</v>
      </c>
      <c r="E36" s="14">
        <v>908</v>
      </c>
      <c r="F36" s="14">
        <v>1355</v>
      </c>
      <c r="G36" s="14">
        <v>645</v>
      </c>
      <c r="H36" s="38">
        <v>324</v>
      </c>
      <c r="I36" s="72">
        <v>0.1653673517599811</v>
      </c>
    </row>
    <row r="37" spans="1:9" x14ac:dyDescent="0.2">
      <c r="A37" s="6" t="s">
        <v>33</v>
      </c>
      <c r="B37" s="49">
        <v>664</v>
      </c>
      <c r="C37" s="49">
        <v>29</v>
      </c>
      <c r="D37" s="14">
        <v>44</v>
      </c>
      <c r="E37" s="14">
        <v>104</v>
      </c>
      <c r="F37" s="14">
        <v>245</v>
      </c>
      <c r="G37" s="14">
        <v>160</v>
      </c>
      <c r="H37" s="38">
        <v>82</v>
      </c>
      <c r="I37" s="72">
        <v>0.1855287569573284</v>
      </c>
    </row>
    <row r="38" spans="1:9" x14ac:dyDescent="0.2">
      <c r="A38" s="6" t="s">
        <v>34</v>
      </c>
      <c r="B38" s="49">
        <v>1205</v>
      </c>
      <c r="C38" s="49">
        <v>38</v>
      </c>
      <c r="D38" s="14">
        <v>131</v>
      </c>
      <c r="E38" s="14">
        <v>209</v>
      </c>
      <c r="F38" s="14">
        <v>414</v>
      </c>
      <c r="G38" s="14">
        <v>258</v>
      </c>
      <c r="H38" s="38">
        <v>155</v>
      </c>
      <c r="I38" s="72">
        <v>0.10427528675703858</v>
      </c>
    </row>
    <row r="39" spans="1:9" x14ac:dyDescent="0.2">
      <c r="A39" s="6" t="s">
        <v>35</v>
      </c>
      <c r="B39" s="49">
        <v>1572</v>
      </c>
      <c r="C39" s="49">
        <v>201</v>
      </c>
      <c r="D39" s="14">
        <v>252</v>
      </c>
      <c r="E39" s="14">
        <v>420</v>
      </c>
      <c r="F39" s="14">
        <v>426</v>
      </c>
      <c r="G39" s="14">
        <v>164</v>
      </c>
      <c r="H39" s="38">
        <v>109</v>
      </c>
      <c r="I39" s="72">
        <v>9.7719869706840393E-2</v>
      </c>
    </row>
    <row r="40" spans="1:9" x14ac:dyDescent="0.2">
      <c r="A40" s="6" t="s">
        <v>36</v>
      </c>
      <c r="B40" s="49">
        <v>563</v>
      </c>
      <c r="C40" s="49">
        <v>17</v>
      </c>
      <c r="D40" s="14">
        <v>52</v>
      </c>
      <c r="E40" s="14">
        <v>125</v>
      </c>
      <c r="F40" s="14">
        <v>155</v>
      </c>
      <c r="G40" s="14">
        <v>126</v>
      </c>
      <c r="H40" s="38">
        <v>88</v>
      </c>
      <c r="I40" s="72">
        <v>8.0710250201775621E-2</v>
      </c>
    </row>
    <row r="41" spans="1:9" x14ac:dyDescent="0.2">
      <c r="A41" s="6" t="s">
        <v>37</v>
      </c>
      <c r="B41" s="49">
        <v>725</v>
      </c>
      <c r="C41" s="49">
        <v>37</v>
      </c>
      <c r="D41" s="14">
        <v>86</v>
      </c>
      <c r="E41" s="14">
        <v>158</v>
      </c>
      <c r="F41" s="14">
        <v>201</v>
      </c>
      <c r="G41" s="14">
        <v>152</v>
      </c>
      <c r="H41" s="38">
        <v>91</v>
      </c>
      <c r="I41" s="72">
        <v>0.31210986267166041</v>
      </c>
    </row>
    <row r="42" spans="1:9" x14ac:dyDescent="0.2">
      <c r="A42" s="5" t="str">
        <f>VLOOKUP("&lt;Zeilentitel_6&gt;",Uebersetzungen!$B$3:$E$100,Uebersetzungen!$B$2+1,FALSE)</f>
        <v>Region Landquart</v>
      </c>
      <c r="B42" s="43">
        <v>12091</v>
      </c>
      <c r="C42" s="43">
        <v>357</v>
      </c>
      <c r="D42" s="8">
        <v>1365</v>
      </c>
      <c r="E42" s="8">
        <v>2296</v>
      </c>
      <c r="F42" s="8">
        <v>4028</v>
      </c>
      <c r="G42" s="8">
        <v>2367</v>
      </c>
      <c r="H42" s="42">
        <v>1678</v>
      </c>
      <c r="I42" s="71"/>
    </row>
    <row r="43" spans="1:9" x14ac:dyDescent="0.2">
      <c r="A43" s="6" t="s">
        <v>70</v>
      </c>
      <c r="B43" s="49">
        <v>1532</v>
      </c>
      <c r="C43" s="49">
        <v>50</v>
      </c>
      <c r="D43" s="14">
        <v>149</v>
      </c>
      <c r="E43" s="14">
        <v>251</v>
      </c>
      <c r="F43" s="14">
        <v>550</v>
      </c>
      <c r="G43" s="14">
        <v>334</v>
      </c>
      <c r="H43" s="38">
        <v>198</v>
      </c>
      <c r="I43" s="72">
        <v>0</v>
      </c>
    </row>
    <row r="44" spans="1:9" x14ac:dyDescent="0.2">
      <c r="A44" s="6" t="s">
        <v>71</v>
      </c>
      <c r="B44" s="49">
        <v>1195</v>
      </c>
      <c r="C44" s="49">
        <v>48</v>
      </c>
      <c r="D44" s="14">
        <v>142</v>
      </c>
      <c r="E44" s="14">
        <v>193</v>
      </c>
      <c r="F44" s="14">
        <v>319</v>
      </c>
      <c r="G44" s="14">
        <v>231</v>
      </c>
      <c r="H44" s="38">
        <v>262</v>
      </c>
      <c r="I44" s="72">
        <v>0.14981273408239701</v>
      </c>
    </row>
    <row r="45" spans="1:9" x14ac:dyDescent="0.2">
      <c r="A45" s="6" t="s">
        <v>72</v>
      </c>
      <c r="B45" s="49">
        <v>1775</v>
      </c>
      <c r="C45" s="49">
        <v>71</v>
      </c>
      <c r="D45" s="14">
        <v>216</v>
      </c>
      <c r="E45" s="14">
        <v>373</v>
      </c>
      <c r="F45" s="14">
        <v>534</v>
      </c>
      <c r="G45" s="14">
        <v>362</v>
      </c>
      <c r="H45" s="38">
        <v>219</v>
      </c>
      <c r="I45" s="72">
        <v>7.7901843676967023E-2</v>
      </c>
    </row>
    <row r="46" spans="1:9" x14ac:dyDescent="0.2">
      <c r="A46" s="6" t="s">
        <v>73</v>
      </c>
      <c r="B46" s="49">
        <v>414</v>
      </c>
      <c r="C46" s="49">
        <v>6</v>
      </c>
      <c r="D46" s="14">
        <v>51</v>
      </c>
      <c r="E46" s="14">
        <v>70</v>
      </c>
      <c r="F46" s="14">
        <v>155</v>
      </c>
      <c r="G46" s="14">
        <v>83</v>
      </c>
      <c r="H46" s="38">
        <v>49</v>
      </c>
      <c r="I46" s="72">
        <v>0.55865921787709494</v>
      </c>
    </row>
    <row r="47" spans="1:9" x14ac:dyDescent="0.2">
      <c r="A47" s="6" t="s">
        <v>74</v>
      </c>
      <c r="B47" s="49">
        <v>434</v>
      </c>
      <c r="C47" s="49">
        <v>13</v>
      </c>
      <c r="D47" s="14">
        <v>28</v>
      </c>
      <c r="E47" s="14">
        <v>85</v>
      </c>
      <c r="F47" s="14">
        <v>125</v>
      </c>
      <c r="G47" s="14">
        <v>106</v>
      </c>
      <c r="H47" s="38">
        <v>77</v>
      </c>
      <c r="I47" s="72">
        <v>0</v>
      </c>
    </row>
    <row r="48" spans="1:9" x14ac:dyDescent="0.2">
      <c r="A48" s="6" t="s">
        <v>75</v>
      </c>
      <c r="B48" s="49">
        <v>1559</v>
      </c>
      <c r="C48" s="49">
        <v>49</v>
      </c>
      <c r="D48" s="14">
        <v>198</v>
      </c>
      <c r="E48" s="14">
        <v>350</v>
      </c>
      <c r="F48" s="14">
        <v>466</v>
      </c>
      <c r="G48" s="14">
        <v>241</v>
      </c>
      <c r="H48" s="38">
        <v>255</v>
      </c>
      <c r="I48" s="72">
        <v>2.9886431560071723E-2</v>
      </c>
    </row>
    <row r="49" spans="1:9" x14ac:dyDescent="0.2">
      <c r="A49" s="6" t="s">
        <v>76</v>
      </c>
      <c r="B49" s="49">
        <v>1094</v>
      </c>
      <c r="C49" s="49">
        <v>17</v>
      </c>
      <c r="D49" s="14">
        <v>88</v>
      </c>
      <c r="E49" s="14">
        <v>186</v>
      </c>
      <c r="F49" s="14">
        <v>368</v>
      </c>
      <c r="G49" s="14">
        <v>229</v>
      </c>
      <c r="H49" s="38">
        <v>206</v>
      </c>
      <c r="I49" s="72">
        <v>0.19600156801254409</v>
      </c>
    </row>
    <row r="50" spans="1:9" x14ac:dyDescent="0.2">
      <c r="A50" s="6" t="s">
        <v>77</v>
      </c>
      <c r="B50" s="49">
        <v>4088</v>
      </c>
      <c r="C50" s="49">
        <v>103</v>
      </c>
      <c r="D50" s="14">
        <v>493</v>
      </c>
      <c r="E50" s="14">
        <v>788</v>
      </c>
      <c r="F50" s="14">
        <v>1511</v>
      </c>
      <c r="G50" s="14">
        <v>781</v>
      </c>
      <c r="H50" s="38">
        <v>412</v>
      </c>
      <c r="I50" s="72">
        <v>0.28026301606122672</v>
      </c>
    </row>
    <row r="51" spans="1:9" x14ac:dyDescent="0.2">
      <c r="A51" s="5" t="str">
        <f>VLOOKUP("&lt;Zeilentitel_7&gt;",Uebersetzungen!$B$3:$E$100,Uebersetzungen!$B$2+1,FALSE)</f>
        <v>Region Maloja</v>
      </c>
      <c r="B51" s="43">
        <v>9651</v>
      </c>
      <c r="C51" s="43">
        <v>1405</v>
      </c>
      <c r="D51" s="8">
        <v>1567</v>
      </c>
      <c r="E51" s="8">
        <v>2305</v>
      </c>
      <c r="F51" s="8">
        <v>2607</v>
      </c>
      <c r="G51" s="8">
        <v>1061</v>
      </c>
      <c r="H51" s="42">
        <v>706</v>
      </c>
      <c r="I51" s="71"/>
    </row>
    <row r="52" spans="1:9" x14ac:dyDescent="0.2">
      <c r="A52" s="6" t="s">
        <v>42</v>
      </c>
      <c r="B52" s="49">
        <v>321</v>
      </c>
      <c r="C52" s="49">
        <v>23</v>
      </c>
      <c r="D52" s="14">
        <v>38</v>
      </c>
      <c r="E52" s="14">
        <v>45</v>
      </c>
      <c r="F52" s="14">
        <v>61</v>
      </c>
      <c r="G52" s="14">
        <v>83</v>
      </c>
      <c r="H52" s="38">
        <v>71</v>
      </c>
      <c r="I52" s="72">
        <v>0.2743484224965706</v>
      </c>
    </row>
    <row r="53" spans="1:9" x14ac:dyDescent="0.2">
      <c r="A53" s="6" t="s">
        <v>43</v>
      </c>
      <c r="B53" s="49">
        <v>751</v>
      </c>
      <c r="C53" s="49">
        <v>79</v>
      </c>
      <c r="D53" s="14">
        <v>130</v>
      </c>
      <c r="E53" s="14">
        <v>204</v>
      </c>
      <c r="F53" s="14">
        <v>203</v>
      </c>
      <c r="G53" s="14">
        <v>90</v>
      </c>
      <c r="H53" s="38">
        <v>45</v>
      </c>
      <c r="I53" s="72">
        <v>0.32959789057350031</v>
      </c>
    </row>
    <row r="54" spans="1:9" x14ac:dyDescent="0.2">
      <c r="A54" s="6" t="s">
        <v>44</v>
      </c>
      <c r="B54" s="49">
        <v>99</v>
      </c>
      <c r="C54" s="49">
        <v>4</v>
      </c>
      <c r="D54" s="14">
        <v>16</v>
      </c>
      <c r="E54" s="14">
        <v>20</v>
      </c>
      <c r="F54" s="14">
        <v>27</v>
      </c>
      <c r="G54" s="14">
        <v>22</v>
      </c>
      <c r="H54" s="38">
        <v>10</v>
      </c>
      <c r="I54" s="72">
        <v>3.9647577092511015</v>
      </c>
    </row>
    <row r="55" spans="1:9" x14ac:dyDescent="0.2">
      <c r="A55" s="6" t="s">
        <v>45</v>
      </c>
      <c r="B55" s="49">
        <v>1036</v>
      </c>
      <c r="C55" s="49">
        <v>124</v>
      </c>
      <c r="D55" s="14">
        <v>189</v>
      </c>
      <c r="E55" s="14">
        <v>275</v>
      </c>
      <c r="F55" s="14">
        <v>279</v>
      </c>
      <c r="G55" s="14">
        <v>97</v>
      </c>
      <c r="H55" s="38">
        <v>72</v>
      </c>
      <c r="I55" s="72">
        <v>0.90534979423868311</v>
      </c>
    </row>
    <row r="56" spans="1:9" x14ac:dyDescent="0.2">
      <c r="A56" s="6" t="s">
        <v>93</v>
      </c>
      <c r="B56" s="49">
        <v>403</v>
      </c>
      <c r="C56" s="49">
        <v>34</v>
      </c>
      <c r="D56" s="14">
        <v>75</v>
      </c>
      <c r="E56" s="14">
        <v>113</v>
      </c>
      <c r="F56" s="14">
        <v>118</v>
      </c>
      <c r="G56" s="14">
        <v>30</v>
      </c>
      <c r="H56" s="38">
        <v>33</v>
      </c>
      <c r="I56" s="72">
        <v>1.375</v>
      </c>
    </row>
    <row r="57" spans="1:9" x14ac:dyDescent="0.2">
      <c r="A57" s="6" t="s">
        <v>46</v>
      </c>
      <c r="B57" s="49">
        <v>1491</v>
      </c>
      <c r="C57" s="49">
        <v>182</v>
      </c>
      <c r="D57" s="14">
        <v>231</v>
      </c>
      <c r="E57" s="14">
        <v>351</v>
      </c>
      <c r="F57" s="14">
        <v>500</v>
      </c>
      <c r="G57" s="14">
        <v>138</v>
      </c>
      <c r="H57" s="38">
        <v>89</v>
      </c>
      <c r="I57" s="72">
        <v>0.12982797792924375</v>
      </c>
    </row>
    <row r="58" spans="1:9" x14ac:dyDescent="0.2">
      <c r="A58" s="6" t="s">
        <v>95</v>
      </c>
      <c r="B58" s="49">
        <v>2814</v>
      </c>
      <c r="C58" s="49">
        <v>660</v>
      </c>
      <c r="D58" s="14">
        <v>455</v>
      </c>
      <c r="E58" s="14">
        <v>652</v>
      </c>
      <c r="F58" s="14">
        <v>710</v>
      </c>
      <c r="G58" s="14">
        <v>201</v>
      </c>
      <c r="H58" s="38">
        <v>136</v>
      </c>
      <c r="I58" s="72">
        <v>0.56615017878426699</v>
      </c>
    </row>
    <row r="59" spans="1:9" x14ac:dyDescent="0.2">
      <c r="A59" s="6" t="s">
        <v>47</v>
      </c>
      <c r="B59" s="49">
        <v>369</v>
      </c>
      <c r="C59" s="49">
        <v>33</v>
      </c>
      <c r="D59" s="14">
        <v>49</v>
      </c>
      <c r="E59" s="14">
        <v>73</v>
      </c>
      <c r="F59" s="14">
        <v>96</v>
      </c>
      <c r="G59" s="14">
        <v>67</v>
      </c>
      <c r="H59" s="38">
        <v>51</v>
      </c>
      <c r="I59" s="72">
        <v>0.26246719160104987</v>
      </c>
    </row>
    <row r="60" spans="1:9" x14ac:dyDescent="0.2">
      <c r="A60" s="6" t="s">
        <v>96</v>
      </c>
      <c r="B60" s="49">
        <v>346</v>
      </c>
      <c r="C60" s="49">
        <v>57</v>
      </c>
      <c r="D60" s="14">
        <v>64</v>
      </c>
      <c r="E60" s="14">
        <v>87</v>
      </c>
      <c r="F60" s="14">
        <v>80</v>
      </c>
      <c r="G60" s="14">
        <v>38</v>
      </c>
      <c r="H60" s="38">
        <v>20</v>
      </c>
      <c r="I60" s="72">
        <v>4.8040455120101138</v>
      </c>
    </row>
    <row r="61" spans="1:9" x14ac:dyDescent="0.2">
      <c r="A61" s="6" t="s">
        <v>48</v>
      </c>
      <c r="B61" s="49">
        <v>675</v>
      </c>
      <c r="C61" s="49">
        <v>142</v>
      </c>
      <c r="D61" s="14">
        <v>130</v>
      </c>
      <c r="E61" s="14">
        <v>179</v>
      </c>
      <c r="F61" s="14">
        <v>150</v>
      </c>
      <c r="G61" s="14">
        <v>46</v>
      </c>
      <c r="H61" s="38">
        <v>28</v>
      </c>
      <c r="I61" s="72">
        <v>1.1971268954509178</v>
      </c>
    </row>
    <row r="62" spans="1:9" x14ac:dyDescent="0.2">
      <c r="A62" s="6" t="s">
        <v>49</v>
      </c>
      <c r="B62" s="49">
        <v>574</v>
      </c>
      <c r="C62" s="49">
        <v>39</v>
      </c>
      <c r="D62" s="14">
        <v>95</v>
      </c>
      <c r="E62" s="14">
        <v>146</v>
      </c>
      <c r="F62" s="14">
        <v>170</v>
      </c>
      <c r="G62" s="14">
        <v>74</v>
      </c>
      <c r="H62" s="38">
        <v>50</v>
      </c>
      <c r="I62" s="72">
        <v>0.32840722495894908</v>
      </c>
    </row>
    <row r="63" spans="1:9" x14ac:dyDescent="0.2">
      <c r="A63" s="6" t="s">
        <v>97</v>
      </c>
      <c r="B63" s="49">
        <v>772</v>
      </c>
      <c r="C63" s="49">
        <v>28</v>
      </c>
      <c r="D63" s="14">
        <v>95</v>
      </c>
      <c r="E63" s="14">
        <v>160</v>
      </c>
      <c r="F63" s="14">
        <v>213</v>
      </c>
      <c r="G63" s="14">
        <v>175</v>
      </c>
      <c r="H63" s="38">
        <v>101</v>
      </c>
      <c r="I63" s="72">
        <v>0</v>
      </c>
    </row>
    <row r="64" spans="1:9" x14ac:dyDescent="0.2">
      <c r="A64" s="5" t="str">
        <f>VLOOKUP("&lt;Zeilentitel_8&gt;",Uebersetzungen!$B$3:$E$100,Uebersetzungen!$B$2+1,FALSE)</f>
        <v>Region Moesa</v>
      </c>
      <c r="B64" s="43">
        <v>4495</v>
      </c>
      <c r="C64" s="43">
        <v>116</v>
      </c>
      <c r="D64" s="8">
        <v>533</v>
      </c>
      <c r="E64" s="8">
        <v>1184</v>
      </c>
      <c r="F64" s="8">
        <v>1413</v>
      </c>
      <c r="G64" s="8">
        <v>774</v>
      </c>
      <c r="H64" s="42">
        <v>475</v>
      </c>
      <c r="I64" s="71"/>
    </row>
    <row r="65" spans="1:9" x14ac:dyDescent="0.2">
      <c r="A65" s="6" t="s">
        <v>50</v>
      </c>
      <c r="B65" s="49">
        <v>55</v>
      </c>
      <c r="C65" s="49">
        <v>3</v>
      </c>
      <c r="D65" s="14">
        <v>7</v>
      </c>
      <c r="E65" s="14">
        <v>22</v>
      </c>
      <c r="F65" s="14">
        <v>12</v>
      </c>
      <c r="G65" s="14">
        <v>7</v>
      </c>
      <c r="H65" s="38">
        <v>4</v>
      </c>
      <c r="I65" s="72">
        <v>0</v>
      </c>
    </row>
    <row r="66" spans="1:9" x14ac:dyDescent="0.2">
      <c r="A66" s="6" t="s">
        <v>51</v>
      </c>
      <c r="B66" s="49">
        <v>131</v>
      </c>
      <c r="C66" s="49">
        <v>1</v>
      </c>
      <c r="D66" s="14">
        <v>7</v>
      </c>
      <c r="E66" s="14">
        <v>43</v>
      </c>
      <c r="F66" s="14">
        <v>38</v>
      </c>
      <c r="G66" s="14">
        <v>26</v>
      </c>
      <c r="H66" s="38">
        <v>16</v>
      </c>
      <c r="I66" s="72">
        <v>0</v>
      </c>
    </row>
    <row r="67" spans="1:9" x14ac:dyDescent="0.2">
      <c r="A67" s="6" t="s">
        <v>52</v>
      </c>
      <c r="B67" s="49">
        <v>96</v>
      </c>
      <c r="C67" s="49">
        <v>2</v>
      </c>
      <c r="D67" s="14">
        <v>8</v>
      </c>
      <c r="E67" s="14">
        <v>25</v>
      </c>
      <c r="F67" s="14">
        <v>33</v>
      </c>
      <c r="G67" s="14">
        <v>17</v>
      </c>
      <c r="H67" s="38">
        <v>11</v>
      </c>
      <c r="I67" s="72">
        <v>1.6666666666666667</v>
      </c>
    </row>
    <row r="68" spans="1:9" x14ac:dyDescent="0.2">
      <c r="A68" s="6" t="s">
        <v>53</v>
      </c>
      <c r="B68" s="49">
        <v>68</v>
      </c>
      <c r="C68" s="49">
        <v>0</v>
      </c>
      <c r="D68" s="14">
        <v>10</v>
      </c>
      <c r="E68" s="14">
        <v>33</v>
      </c>
      <c r="F68" s="14">
        <v>14</v>
      </c>
      <c r="G68" s="14">
        <v>4</v>
      </c>
      <c r="H68" s="38">
        <v>7</v>
      </c>
      <c r="I68" s="72">
        <v>0</v>
      </c>
    </row>
    <row r="69" spans="1:9" x14ac:dyDescent="0.2">
      <c r="A69" s="6" t="s">
        <v>54</v>
      </c>
      <c r="B69" s="49">
        <v>401</v>
      </c>
      <c r="C69" s="49">
        <v>6</v>
      </c>
      <c r="D69" s="14">
        <v>33</v>
      </c>
      <c r="E69" s="14">
        <v>93</v>
      </c>
      <c r="F69" s="14">
        <v>159</v>
      </c>
      <c r="G69" s="14">
        <v>75</v>
      </c>
      <c r="H69" s="38">
        <v>35</v>
      </c>
      <c r="I69" s="72">
        <v>0.22962112514351321</v>
      </c>
    </row>
    <row r="70" spans="1:9" x14ac:dyDescent="0.2">
      <c r="A70" s="6" t="s">
        <v>55</v>
      </c>
      <c r="B70" s="49">
        <v>684</v>
      </c>
      <c r="C70" s="49">
        <v>35</v>
      </c>
      <c r="D70" s="14">
        <v>67</v>
      </c>
      <c r="E70" s="14">
        <v>184</v>
      </c>
      <c r="F70" s="14">
        <v>220</v>
      </c>
      <c r="G70" s="14">
        <v>107</v>
      </c>
      <c r="H70" s="38">
        <v>71</v>
      </c>
      <c r="I70" s="72">
        <v>0.41928721174004197</v>
      </c>
    </row>
    <row r="71" spans="1:9" x14ac:dyDescent="0.2">
      <c r="A71" s="6" t="s">
        <v>56</v>
      </c>
      <c r="B71" s="49">
        <v>163</v>
      </c>
      <c r="C71" s="49">
        <v>3</v>
      </c>
      <c r="D71" s="14">
        <v>17</v>
      </c>
      <c r="E71" s="14">
        <v>46</v>
      </c>
      <c r="F71" s="14">
        <v>57</v>
      </c>
      <c r="G71" s="14">
        <v>24</v>
      </c>
      <c r="H71" s="38">
        <v>16</v>
      </c>
      <c r="I71" s="72">
        <v>0.625</v>
      </c>
    </row>
    <row r="72" spans="1:9" x14ac:dyDescent="0.2">
      <c r="A72" s="6" t="s">
        <v>57</v>
      </c>
      <c r="B72" s="49">
        <v>347</v>
      </c>
      <c r="C72" s="49">
        <v>8</v>
      </c>
      <c r="D72" s="14">
        <v>43</v>
      </c>
      <c r="E72" s="14">
        <v>99</v>
      </c>
      <c r="F72" s="14">
        <v>126</v>
      </c>
      <c r="G72" s="14">
        <v>45</v>
      </c>
      <c r="H72" s="38">
        <v>26</v>
      </c>
      <c r="I72" s="72">
        <v>0.80428954423592491</v>
      </c>
    </row>
    <row r="73" spans="1:9" x14ac:dyDescent="0.2">
      <c r="A73" s="6" t="s">
        <v>58</v>
      </c>
      <c r="B73" s="49">
        <v>773</v>
      </c>
      <c r="C73" s="49">
        <v>25</v>
      </c>
      <c r="D73" s="14">
        <v>138</v>
      </c>
      <c r="E73" s="14">
        <v>240</v>
      </c>
      <c r="F73" s="14">
        <v>214</v>
      </c>
      <c r="G73" s="14">
        <v>84</v>
      </c>
      <c r="H73" s="38">
        <v>72</v>
      </c>
      <c r="I73" s="72">
        <v>0</v>
      </c>
    </row>
    <row r="74" spans="1:9" x14ac:dyDescent="0.2">
      <c r="A74" s="6" t="s">
        <v>98</v>
      </c>
      <c r="B74" s="49">
        <v>1216</v>
      </c>
      <c r="C74" s="49">
        <v>19</v>
      </c>
      <c r="D74" s="14">
        <v>143</v>
      </c>
      <c r="E74" s="14">
        <v>255</v>
      </c>
      <c r="F74" s="14">
        <v>365</v>
      </c>
      <c r="G74" s="14">
        <v>279</v>
      </c>
      <c r="H74" s="38">
        <v>155</v>
      </c>
      <c r="I74" s="72">
        <v>0.22413149047441167</v>
      </c>
    </row>
    <row r="75" spans="1:9" x14ac:dyDescent="0.2">
      <c r="A75" s="6" t="s">
        <v>59</v>
      </c>
      <c r="B75" s="49">
        <v>444</v>
      </c>
      <c r="C75" s="49">
        <v>8</v>
      </c>
      <c r="D75" s="14">
        <v>52</v>
      </c>
      <c r="E75" s="14">
        <v>103</v>
      </c>
      <c r="F75" s="14">
        <v>135</v>
      </c>
      <c r="G75" s="14">
        <v>94</v>
      </c>
      <c r="H75" s="38">
        <v>52</v>
      </c>
      <c r="I75" s="72">
        <v>1.1627906976744187</v>
      </c>
    </row>
    <row r="76" spans="1:9" x14ac:dyDescent="0.2">
      <c r="A76" s="6" t="s">
        <v>99</v>
      </c>
      <c r="B76" s="49">
        <v>117</v>
      </c>
      <c r="C76" s="49">
        <v>6</v>
      </c>
      <c r="D76" s="14">
        <v>8</v>
      </c>
      <c r="E76" s="14">
        <v>41</v>
      </c>
      <c r="F76" s="14">
        <v>40</v>
      </c>
      <c r="G76" s="14">
        <v>12</v>
      </c>
      <c r="H76" s="38">
        <v>10</v>
      </c>
      <c r="I76" s="72">
        <v>0.45662100456621002</v>
      </c>
    </row>
    <row r="77" spans="1:9" x14ac:dyDescent="0.2">
      <c r="A77" s="5" t="str">
        <f>VLOOKUP("&lt;Zeilentitel_9&gt;",Uebersetzungen!$B$3:$E$100,Uebersetzungen!$B$2+1,FALSE)</f>
        <v>Region Plessur</v>
      </c>
      <c r="B77" s="43">
        <v>22919</v>
      </c>
      <c r="C77" s="43">
        <v>1945</v>
      </c>
      <c r="D77" s="8">
        <v>3564</v>
      </c>
      <c r="E77" s="8">
        <v>5839</v>
      </c>
      <c r="F77" s="8">
        <v>7420</v>
      </c>
      <c r="G77" s="8">
        <v>2722</v>
      </c>
      <c r="H77" s="42">
        <v>1429</v>
      </c>
      <c r="I77" s="71"/>
    </row>
    <row r="78" spans="1:9" x14ac:dyDescent="0.2">
      <c r="A78" s="6" t="s">
        <v>67</v>
      </c>
      <c r="B78" s="49">
        <v>20180</v>
      </c>
      <c r="C78" s="49">
        <v>1575</v>
      </c>
      <c r="D78" s="14">
        <v>3162</v>
      </c>
      <c r="E78" s="14">
        <v>5257</v>
      </c>
      <c r="F78" s="14">
        <v>6692</v>
      </c>
      <c r="G78" s="14">
        <v>2322</v>
      </c>
      <c r="H78" s="38">
        <v>1172</v>
      </c>
      <c r="I78" s="72">
        <v>6.9556576822754942E-2</v>
      </c>
    </row>
    <row r="79" spans="1:9" x14ac:dyDescent="0.2">
      <c r="A79" s="6" t="s">
        <v>68</v>
      </c>
      <c r="B79" s="49">
        <v>996</v>
      </c>
      <c r="C79" s="49">
        <v>89</v>
      </c>
      <c r="D79" s="14">
        <v>132</v>
      </c>
      <c r="E79" s="14">
        <v>200</v>
      </c>
      <c r="F79" s="14">
        <v>273</v>
      </c>
      <c r="G79" s="14">
        <v>172</v>
      </c>
      <c r="H79" s="38">
        <v>130</v>
      </c>
      <c r="I79" s="72">
        <v>0.23618327822390173</v>
      </c>
    </row>
    <row r="80" spans="1:9" x14ac:dyDescent="0.2">
      <c r="A80" s="6" t="s">
        <v>69</v>
      </c>
      <c r="B80" s="49">
        <v>1743</v>
      </c>
      <c r="C80" s="49">
        <v>281</v>
      </c>
      <c r="D80" s="14">
        <v>270</v>
      </c>
      <c r="E80" s="14">
        <v>382</v>
      </c>
      <c r="F80" s="14">
        <v>455</v>
      </c>
      <c r="G80" s="14">
        <v>228</v>
      </c>
      <c r="H80" s="38">
        <v>127</v>
      </c>
      <c r="I80" s="72">
        <v>0.61004223369310184</v>
      </c>
    </row>
    <row r="81" spans="1:9" x14ac:dyDescent="0.2">
      <c r="A81" s="5" t="str">
        <f>VLOOKUP("&lt;Zeilentitel_10&gt;",Uebersetzungen!$B$3:$E$100,Uebersetzungen!$B$2+1,FALSE)</f>
        <v>Region Prättigau/Davos</v>
      </c>
      <c r="B81" s="43">
        <v>13097</v>
      </c>
      <c r="C81" s="43">
        <v>1127</v>
      </c>
      <c r="D81" s="8">
        <v>1940</v>
      </c>
      <c r="E81" s="8">
        <v>2864</v>
      </c>
      <c r="F81" s="8">
        <v>3608</v>
      </c>
      <c r="G81" s="8">
        <v>2026</v>
      </c>
      <c r="H81" s="42">
        <v>1532</v>
      </c>
      <c r="I81" s="71"/>
    </row>
    <row r="82" spans="1:9" x14ac:dyDescent="0.2">
      <c r="A82" s="6" t="s">
        <v>61</v>
      </c>
      <c r="B82" s="49">
        <v>5608</v>
      </c>
      <c r="C82" s="49">
        <v>826</v>
      </c>
      <c r="D82" s="14">
        <v>1030</v>
      </c>
      <c r="E82" s="14">
        <v>1331</v>
      </c>
      <c r="F82" s="14">
        <v>1649</v>
      </c>
      <c r="G82" s="14">
        <v>504</v>
      </c>
      <c r="H82" s="38">
        <v>268</v>
      </c>
      <c r="I82" s="72">
        <v>0.14806284445175619</v>
      </c>
    </row>
    <row r="83" spans="1:9" x14ac:dyDescent="0.2">
      <c r="A83" s="6" t="s">
        <v>62</v>
      </c>
      <c r="B83" s="49">
        <v>280</v>
      </c>
      <c r="C83" s="49">
        <v>6</v>
      </c>
      <c r="D83" s="14">
        <v>28</v>
      </c>
      <c r="E83" s="14">
        <v>31</v>
      </c>
      <c r="F83" s="14">
        <v>55</v>
      </c>
      <c r="G83" s="14">
        <v>67</v>
      </c>
      <c r="H83" s="38">
        <v>93</v>
      </c>
      <c r="I83" s="72">
        <v>0</v>
      </c>
    </row>
    <row r="84" spans="1:9" x14ac:dyDescent="0.2">
      <c r="A84" s="6" t="s">
        <v>63</v>
      </c>
      <c r="B84" s="49">
        <v>81</v>
      </c>
      <c r="C84" s="49">
        <v>1</v>
      </c>
      <c r="D84" s="14">
        <v>3</v>
      </c>
      <c r="E84" s="14">
        <v>10</v>
      </c>
      <c r="F84" s="14">
        <v>20</v>
      </c>
      <c r="G84" s="14">
        <v>22</v>
      </c>
      <c r="H84" s="38">
        <v>25</v>
      </c>
      <c r="I84" s="72">
        <v>2.4271844660194173</v>
      </c>
    </row>
    <row r="85" spans="1:9" x14ac:dyDescent="0.2">
      <c r="A85" s="6" t="s">
        <v>64</v>
      </c>
      <c r="B85" s="49">
        <v>535</v>
      </c>
      <c r="C85" s="49">
        <v>8</v>
      </c>
      <c r="D85" s="14">
        <v>56</v>
      </c>
      <c r="E85" s="14">
        <v>91</v>
      </c>
      <c r="F85" s="14">
        <v>144</v>
      </c>
      <c r="G85" s="14">
        <v>121</v>
      </c>
      <c r="H85" s="38">
        <v>115</v>
      </c>
      <c r="I85" s="72">
        <v>0.59982862039417306</v>
      </c>
    </row>
    <row r="86" spans="1:9" x14ac:dyDescent="0.2">
      <c r="A86" s="6" t="s">
        <v>100</v>
      </c>
      <c r="B86" s="49">
        <v>2280</v>
      </c>
      <c r="C86" s="49">
        <v>142</v>
      </c>
      <c r="D86" s="14">
        <v>305</v>
      </c>
      <c r="E86" s="14">
        <v>575</v>
      </c>
      <c r="F86" s="14">
        <v>636</v>
      </c>
      <c r="G86" s="14">
        <v>336</v>
      </c>
      <c r="H86" s="38">
        <v>286</v>
      </c>
      <c r="I86" s="72">
        <v>0.35978835978835977</v>
      </c>
    </row>
    <row r="87" spans="1:9" x14ac:dyDescent="0.2">
      <c r="A87" s="6" t="s">
        <v>89</v>
      </c>
      <c r="B87" s="49">
        <v>104</v>
      </c>
      <c r="C87" s="49">
        <v>1</v>
      </c>
      <c r="D87" s="14">
        <v>6</v>
      </c>
      <c r="E87" s="14">
        <v>21</v>
      </c>
      <c r="F87" s="14">
        <v>19</v>
      </c>
      <c r="G87" s="14">
        <v>35</v>
      </c>
      <c r="H87" s="38">
        <v>22</v>
      </c>
      <c r="I87" s="72">
        <v>0</v>
      </c>
    </row>
    <row r="88" spans="1:9" x14ac:dyDescent="0.2">
      <c r="A88" s="6" t="s">
        <v>65</v>
      </c>
      <c r="B88" s="49">
        <v>446</v>
      </c>
      <c r="C88" s="49">
        <v>19</v>
      </c>
      <c r="D88" s="14">
        <v>58</v>
      </c>
      <c r="E88" s="14">
        <v>110</v>
      </c>
      <c r="F88" s="14">
        <v>100</v>
      </c>
      <c r="G88" s="14">
        <v>88</v>
      </c>
      <c r="H88" s="38">
        <v>71</v>
      </c>
      <c r="I88" s="72">
        <v>0.743099787685775</v>
      </c>
    </row>
    <row r="89" spans="1:9" x14ac:dyDescent="0.2">
      <c r="A89" s="6" t="s">
        <v>66</v>
      </c>
      <c r="B89" s="49">
        <v>730</v>
      </c>
      <c r="C89" s="49">
        <v>4</v>
      </c>
      <c r="D89" s="14">
        <v>64</v>
      </c>
      <c r="E89" s="14">
        <v>138</v>
      </c>
      <c r="F89" s="14">
        <v>195</v>
      </c>
      <c r="G89" s="14">
        <v>164</v>
      </c>
      <c r="H89" s="38">
        <v>165</v>
      </c>
      <c r="I89" s="72">
        <v>0</v>
      </c>
    </row>
    <row r="90" spans="1:9" x14ac:dyDescent="0.2">
      <c r="A90" s="6" t="s">
        <v>78</v>
      </c>
      <c r="B90" s="49">
        <v>1023</v>
      </c>
      <c r="C90" s="49">
        <v>36</v>
      </c>
      <c r="D90" s="14">
        <v>125</v>
      </c>
      <c r="E90" s="14">
        <v>188</v>
      </c>
      <c r="F90" s="14">
        <v>287</v>
      </c>
      <c r="G90" s="14">
        <v>244</v>
      </c>
      <c r="H90" s="38">
        <v>143</v>
      </c>
      <c r="I90" s="72">
        <v>0</v>
      </c>
    </row>
    <row r="91" spans="1:9" x14ac:dyDescent="0.2">
      <c r="A91" s="6" t="s">
        <v>79</v>
      </c>
      <c r="B91" s="49">
        <v>1354</v>
      </c>
      <c r="C91" s="49">
        <v>61</v>
      </c>
      <c r="D91" s="14">
        <v>198</v>
      </c>
      <c r="E91" s="14">
        <v>273</v>
      </c>
      <c r="F91" s="14">
        <v>326</v>
      </c>
      <c r="G91" s="14">
        <v>273</v>
      </c>
      <c r="H91" s="38">
        <v>223</v>
      </c>
      <c r="I91" s="72">
        <v>0.19834710743801653</v>
      </c>
    </row>
    <row r="92" spans="1:9" x14ac:dyDescent="0.2">
      <c r="A92" s="6" t="s">
        <v>80</v>
      </c>
      <c r="B92" s="49">
        <v>656</v>
      </c>
      <c r="C92" s="49">
        <v>23</v>
      </c>
      <c r="D92" s="14">
        <v>67</v>
      </c>
      <c r="E92" s="14">
        <v>96</v>
      </c>
      <c r="F92" s="14">
        <v>177</v>
      </c>
      <c r="G92" s="14">
        <v>172</v>
      </c>
      <c r="H92" s="38">
        <v>121</v>
      </c>
      <c r="I92" s="72">
        <v>0.2682763246143528</v>
      </c>
    </row>
    <row r="93" spans="1:9" x14ac:dyDescent="0.2">
      <c r="A93" s="5" t="str">
        <f>VLOOKUP("&lt;Zeilentitel_11&gt;",Uebersetzungen!$B$3:$E$100,Uebersetzungen!$B$2+1,FALSE)</f>
        <v>Region Surselva</v>
      </c>
      <c r="B93" s="43">
        <v>10646</v>
      </c>
      <c r="C93" s="43">
        <v>735</v>
      </c>
      <c r="D93" s="8">
        <v>1165</v>
      </c>
      <c r="E93" s="8">
        <v>1947</v>
      </c>
      <c r="F93" s="8">
        <v>2848</v>
      </c>
      <c r="G93" s="8">
        <v>2222</v>
      </c>
      <c r="H93" s="42">
        <v>1729</v>
      </c>
      <c r="I93" s="71"/>
    </row>
    <row r="94" spans="1:9" x14ac:dyDescent="0.2">
      <c r="A94" s="6" t="s">
        <v>6</v>
      </c>
      <c r="B94" s="49">
        <v>307</v>
      </c>
      <c r="C94" s="49">
        <v>17</v>
      </c>
      <c r="D94" s="14">
        <v>33</v>
      </c>
      <c r="E94" s="14">
        <v>67</v>
      </c>
      <c r="F94" s="14">
        <v>79</v>
      </c>
      <c r="G94" s="14">
        <v>75</v>
      </c>
      <c r="H94" s="38">
        <v>36</v>
      </c>
      <c r="I94" s="72">
        <v>3.6671368124118473</v>
      </c>
    </row>
    <row r="95" spans="1:9" x14ac:dyDescent="0.2">
      <c r="A95" s="6" t="s">
        <v>7</v>
      </c>
      <c r="B95" s="49">
        <v>1185</v>
      </c>
      <c r="C95" s="49">
        <v>241</v>
      </c>
      <c r="D95" s="14">
        <v>207</v>
      </c>
      <c r="E95" s="14">
        <v>258</v>
      </c>
      <c r="F95" s="14">
        <v>266</v>
      </c>
      <c r="G95" s="14">
        <v>135</v>
      </c>
      <c r="H95" s="38">
        <v>78</v>
      </c>
      <c r="I95" s="72">
        <v>0.2992731936725096</v>
      </c>
    </row>
    <row r="96" spans="1:9" x14ac:dyDescent="0.2">
      <c r="A96" s="6" t="s">
        <v>8</v>
      </c>
      <c r="B96" s="49">
        <v>355</v>
      </c>
      <c r="C96" s="49">
        <v>11</v>
      </c>
      <c r="D96" s="14">
        <v>34</v>
      </c>
      <c r="E96" s="14">
        <v>73</v>
      </c>
      <c r="F96" s="14">
        <v>94</v>
      </c>
      <c r="G96" s="14">
        <v>94</v>
      </c>
      <c r="H96" s="38">
        <v>49</v>
      </c>
      <c r="I96" s="72">
        <v>0</v>
      </c>
    </row>
    <row r="97" spans="1:9" x14ac:dyDescent="0.2">
      <c r="A97" s="6" t="s">
        <v>9</v>
      </c>
      <c r="B97" s="49">
        <v>314</v>
      </c>
      <c r="C97" s="49">
        <v>33</v>
      </c>
      <c r="D97" s="14">
        <v>32</v>
      </c>
      <c r="E97" s="14">
        <v>67</v>
      </c>
      <c r="F97" s="14">
        <v>92</v>
      </c>
      <c r="G97" s="14">
        <v>52</v>
      </c>
      <c r="H97" s="38">
        <v>38</v>
      </c>
      <c r="I97" s="72">
        <v>0</v>
      </c>
    </row>
    <row r="98" spans="1:9" x14ac:dyDescent="0.2">
      <c r="A98" s="6" t="s">
        <v>10</v>
      </c>
      <c r="B98" s="49">
        <v>516</v>
      </c>
      <c r="C98" s="49">
        <v>103</v>
      </c>
      <c r="D98" s="14">
        <v>51</v>
      </c>
      <c r="E98" s="14">
        <v>89</v>
      </c>
      <c r="F98" s="14">
        <v>148</v>
      </c>
      <c r="G98" s="14">
        <v>73</v>
      </c>
      <c r="H98" s="38">
        <v>52</v>
      </c>
      <c r="I98" s="72">
        <v>2.075098814229249</v>
      </c>
    </row>
    <row r="99" spans="1:9" x14ac:dyDescent="0.2">
      <c r="A99" s="6" t="s">
        <v>11</v>
      </c>
      <c r="B99" s="49">
        <v>983</v>
      </c>
      <c r="C99" s="49">
        <v>21</v>
      </c>
      <c r="D99" s="14">
        <v>65</v>
      </c>
      <c r="E99" s="14">
        <v>138</v>
      </c>
      <c r="F99" s="14">
        <v>246</v>
      </c>
      <c r="G99" s="14">
        <v>298</v>
      </c>
      <c r="H99" s="38">
        <v>215</v>
      </c>
      <c r="I99" s="72">
        <v>0.19792182088075211</v>
      </c>
    </row>
    <row r="100" spans="1:9" x14ac:dyDescent="0.2">
      <c r="A100" s="6" t="s">
        <v>12</v>
      </c>
      <c r="B100" s="49">
        <v>2439</v>
      </c>
      <c r="C100" s="49">
        <v>152</v>
      </c>
      <c r="D100" s="14">
        <v>317</v>
      </c>
      <c r="E100" s="14">
        <v>474</v>
      </c>
      <c r="F100" s="14">
        <v>709</v>
      </c>
      <c r="G100" s="14">
        <v>456</v>
      </c>
      <c r="H100" s="38">
        <v>331</v>
      </c>
      <c r="I100" s="72">
        <v>0.41420118343195267</v>
      </c>
    </row>
    <row r="101" spans="1:9" x14ac:dyDescent="0.2">
      <c r="A101" s="6" t="s">
        <v>23</v>
      </c>
      <c r="B101" s="49">
        <v>413</v>
      </c>
      <c r="C101" s="49">
        <v>3</v>
      </c>
      <c r="D101" s="14">
        <v>22</v>
      </c>
      <c r="E101" s="14">
        <v>62</v>
      </c>
      <c r="F101" s="14">
        <v>101</v>
      </c>
      <c r="G101" s="14">
        <v>100</v>
      </c>
      <c r="H101" s="38">
        <v>125</v>
      </c>
      <c r="I101" s="72">
        <v>1.4358974358974359</v>
      </c>
    </row>
    <row r="102" spans="1:9" x14ac:dyDescent="0.2">
      <c r="A102" s="6" t="s">
        <v>81</v>
      </c>
      <c r="B102" s="49">
        <v>802</v>
      </c>
      <c r="C102" s="49">
        <v>20</v>
      </c>
      <c r="D102" s="14">
        <v>69</v>
      </c>
      <c r="E102" s="14">
        <v>129</v>
      </c>
      <c r="F102" s="14">
        <v>209</v>
      </c>
      <c r="G102" s="14">
        <v>194</v>
      </c>
      <c r="H102" s="38">
        <v>181</v>
      </c>
      <c r="I102" s="72">
        <v>0.11331444759206798</v>
      </c>
    </row>
    <row r="103" spans="1:9" x14ac:dyDescent="0.2">
      <c r="A103" s="6" t="s">
        <v>82</v>
      </c>
      <c r="B103" s="49">
        <v>1008</v>
      </c>
      <c r="C103" s="49">
        <v>61</v>
      </c>
      <c r="D103" s="14">
        <v>134</v>
      </c>
      <c r="E103" s="14">
        <v>209</v>
      </c>
      <c r="F103" s="14">
        <v>259</v>
      </c>
      <c r="G103" s="14">
        <v>183</v>
      </c>
      <c r="H103" s="38">
        <v>162</v>
      </c>
      <c r="I103" s="72">
        <v>1.4031805425631432</v>
      </c>
    </row>
    <row r="104" spans="1:9" x14ac:dyDescent="0.2">
      <c r="A104" s="6" t="s">
        <v>83</v>
      </c>
      <c r="B104" s="49">
        <v>151</v>
      </c>
      <c r="C104" s="49">
        <v>1</v>
      </c>
      <c r="D104" s="14">
        <v>10</v>
      </c>
      <c r="E104" s="14">
        <v>18</v>
      </c>
      <c r="F104" s="14">
        <v>28</v>
      </c>
      <c r="G104" s="14">
        <v>46</v>
      </c>
      <c r="H104" s="38">
        <v>48</v>
      </c>
      <c r="I104" s="72">
        <v>0.61919504643962853</v>
      </c>
    </row>
    <row r="105" spans="1:9" x14ac:dyDescent="0.2">
      <c r="A105" s="6" t="s">
        <v>84</v>
      </c>
      <c r="B105" s="49">
        <v>491</v>
      </c>
      <c r="C105" s="49">
        <v>3</v>
      </c>
      <c r="D105" s="14">
        <v>30</v>
      </c>
      <c r="E105" s="14">
        <v>53</v>
      </c>
      <c r="F105" s="14">
        <v>125</v>
      </c>
      <c r="G105" s="14">
        <v>143</v>
      </c>
      <c r="H105" s="38">
        <v>137</v>
      </c>
      <c r="I105" s="72">
        <v>9.5238095238095233E-2</v>
      </c>
    </row>
    <row r="106" spans="1:9" x14ac:dyDescent="0.2">
      <c r="A106" s="6" t="s">
        <v>85</v>
      </c>
      <c r="B106" s="49">
        <v>593</v>
      </c>
      <c r="C106" s="49">
        <v>41</v>
      </c>
      <c r="D106" s="14">
        <v>61</v>
      </c>
      <c r="E106" s="14">
        <v>125</v>
      </c>
      <c r="F106" s="14">
        <v>186</v>
      </c>
      <c r="G106" s="14">
        <v>116</v>
      </c>
      <c r="H106" s="38">
        <v>64</v>
      </c>
      <c r="I106" s="72">
        <v>0.40849673202614384</v>
      </c>
    </row>
    <row r="107" spans="1:9" x14ac:dyDescent="0.2">
      <c r="A107" s="6" t="s">
        <v>86</v>
      </c>
      <c r="B107" s="49">
        <v>544</v>
      </c>
      <c r="C107" s="49">
        <v>14</v>
      </c>
      <c r="D107" s="14">
        <v>43</v>
      </c>
      <c r="E107" s="14">
        <v>84</v>
      </c>
      <c r="F107" s="14">
        <v>152</v>
      </c>
      <c r="G107" s="14">
        <v>125</v>
      </c>
      <c r="H107" s="38">
        <v>126</v>
      </c>
      <c r="I107" s="72">
        <v>0</v>
      </c>
    </row>
    <row r="108" spans="1:9" x14ac:dyDescent="0.2">
      <c r="A108" s="6" t="s">
        <v>90</v>
      </c>
      <c r="B108" s="49">
        <v>545</v>
      </c>
      <c r="C108" s="49">
        <v>14</v>
      </c>
      <c r="D108" s="14">
        <v>57</v>
      </c>
      <c r="E108" s="14">
        <v>101</v>
      </c>
      <c r="F108" s="14">
        <v>154</v>
      </c>
      <c r="G108" s="14">
        <v>132</v>
      </c>
      <c r="H108" s="38">
        <v>87</v>
      </c>
      <c r="I108" s="72">
        <v>0.60137457044673548</v>
      </c>
    </row>
    <row r="109" spans="1:9" x14ac:dyDescent="0.2">
      <c r="A109" s="5" t="str">
        <f>VLOOKUP("&lt;Zeilentitel_12&gt;",Uebersetzungen!$B$3:$E$100,Uebersetzungen!$B$2+1,FALSE)</f>
        <v>Region Viamala</v>
      </c>
      <c r="B109" s="43">
        <v>6681</v>
      </c>
      <c r="C109" s="43">
        <v>227</v>
      </c>
      <c r="D109" s="8">
        <v>765</v>
      </c>
      <c r="E109" s="8">
        <v>1439</v>
      </c>
      <c r="F109" s="8">
        <v>1890</v>
      </c>
      <c r="G109" s="8">
        <v>1351</v>
      </c>
      <c r="H109" s="42">
        <v>1009</v>
      </c>
      <c r="I109" s="71"/>
    </row>
    <row r="110" spans="1:9" x14ac:dyDescent="0.2">
      <c r="A110" s="6" t="s">
        <v>13</v>
      </c>
      <c r="B110" s="49">
        <v>168</v>
      </c>
      <c r="C110" s="49">
        <v>5</v>
      </c>
      <c r="D110" s="14">
        <v>18</v>
      </c>
      <c r="E110" s="14">
        <v>31</v>
      </c>
      <c r="F110" s="14">
        <v>48</v>
      </c>
      <c r="G110" s="14">
        <v>46</v>
      </c>
      <c r="H110" s="38">
        <v>20</v>
      </c>
      <c r="I110" s="72">
        <v>0.2857142857142857</v>
      </c>
    </row>
    <row r="111" spans="1:9" x14ac:dyDescent="0.2">
      <c r="A111" s="6" t="s">
        <v>14</v>
      </c>
      <c r="B111" s="49">
        <v>145</v>
      </c>
      <c r="C111" s="49">
        <v>8</v>
      </c>
      <c r="D111" s="14">
        <v>12</v>
      </c>
      <c r="E111" s="14">
        <v>27</v>
      </c>
      <c r="F111" s="14">
        <v>38</v>
      </c>
      <c r="G111" s="14">
        <v>30</v>
      </c>
      <c r="H111" s="38">
        <v>30</v>
      </c>
      <c r="I111" s="72">
        <v>1.1695906432748537</v>
      </c>
    </row>
    <row r="112" spans="1:9" x14ac:dyDescent="0.2">
      <c r="A112" s="6" t="s">
        <v>15</v>
      </c>
      <c r="B112" s="49">
        <v>378</v>
      </c>
      <c r="C112" s="49">
        <v>13</v>
      </c>
      <c r="D112" s="14">
        <v>42</v>
      </c>
      <c r="E112" s="14">
        <v>70</v>
      </c>
      <c r="F112" s="14">
        <v>91</v>
      </c>
      <c r="G112" s="14">
        <v>86</v>
      </c>
      <c r="H112" s="38">
        <v>76</v>
      </c>
      <c r="I112" s="72">
        <v>0</v>
      </c>
    </row>
    <row r="113" spans="1:9" x14ac:dyDescent="0.2">
      <c r="A113" s="6" t="s">
        <v>16</v>
      </c>
      <c r="B113" s="49">
        <v>420</v>
      </c>
      <c r="C113" s="49">
        <v>10</v>
      </c>
      <c r="D113" s="14">
        <v>31</v>
      </c>
      <c r="E113" s="14">
        <v>70</v>
      </c>
      <c r="F113" s="14">
        <v>151</v>
      </c>
      <c r="G113" s="14">
        <v>111</v>
      </c>
      <c r="H113" s="38">
        <v>47</v>
      </c>
      <c r="I113" s="72">
        <v>0.83160083160083165</v>
      </c>
    </row>
    <row r="114" spans="1:9" x14ac:dyDescent="0.2">
      <c r="A114" s="6" t="s">
        <v>17</v>
      </c>
      <c r="B114" s="49">
        <v>1142</v>
      </c>
      <c r="C114" s="49">
        <v>41</v>
      </c>
      <c r="D114" s="14">
        <v>133</v>
      </c>
      <c r="E114" s="14">
        <v>249</v>
      </c>
      <c r="F114" s="14">
        <v>319</v>
      </c>
      <c r="G114" s="14">
        <v>220</v>
      </c>
      <c r="H114" s="38">
        <v>180</v>
      </c>
      <c r="I114" s="72">
        <v>0.64386317907444668</v>
      </c>
    </row>
    <row r="115" spans="1:9" x14ac:dyDescent="0.2">
      <c r="A115" s="6" t="s">
        <v>18</v>
      </c>
      <c r="B115" s="49">
        <v>107</v>
      </c>
      <c r="C115" s="49">
        <v>0</v>
      </c>
      <c r="D115" s="14">
        <v>8</v>
      </c>
      <c r="E115" s="14">
        <v>18</v>
      </c>
      <c r="F115" s="14">
        <v>22</v>
      </c>
      <c r="G115" s="14">
        <v>27</v>
      </c>
      <c r="H115" s="38">
        <v>32</v>
      </c>
      <c r="I115" s="72">
        <v>0.390625</v>
      </c>
    </row>
    <row r="116" spans="1:9" x14ac:dyDescent="0.2">
      <c r="A116" s="6" t="s">
        <v>19</v>
      </c>
      <c r="B116" s="49">
        <v>216</v>
      </c>
      <c r="C116" s="49">
        <v>0</v>
      </c>
      <c r="D116" s="14">
        <v>25</v>
      </c>
      <c r="E116" s="14">
        <v>35</v>
      </c>
      <c r="F116" s="14">
        <v>50</v>
      </c>
      <c r="G116" s="14">
        <v>48</v>
      </c>
      <c r="H116" s="38">
        <v>58</v>
      </c>
      <c r="I116" s="72">
        <v>0</v>
      </c>
    </row>
    <row r="117" spans="1:9" x14ac:dyDescent="0.2">
      <c r="A117" s="6" t="s">
        <v>20</v>
      </c>
      <c r="B117" s="49">
        <v>1670</v>
      </c>
      <c r="C117" s="49">
        <v>105</v>
      </c>
      <c r="D117" s="14">
        <v>262</v>
      </c>
      <c r="E117" s="14">
        <v>451</v>
      </c>
      <c r="F117" s="14">
        <v>534</v>
      </c>
      <c r="G117" s="14">
        <v>202</v>
      </c>
      <c r="H117" s="38">
        <v>116</v>
      </c>
      <c r="I117" s="72">
        <v>0.22935779816513763</v>
      </c>
    </row>
    <row r="118" spans="1:9" x14ac:dyDescent="0.2">
      <c r="A118" s="6" t="s">
        <v>21</v>
      </c>
      <c r="B118" s="49">
        <v>68</v>
      </c>
      <c r="C118" s="49">
        <v>0</v>
      </c>
      <c r="D118" s="14">
        <v>4</v>
      </c>
      <c r="E118" s="14">
        <v>14</v>
      </c>
      <c r="F118" s="14">
        <v>17</v>
      </c>
      <c r="G118" s="14">
        <v>12</v>
      </c>
      <c r="H118" s="38">
        <v>21</v>
      </c>
      <c r="I118" s="72">
        <v>1.3333333333333335</v>
      </c>
    </row>
    <row r="119" spans="1:9" x14ac:dyDescent="0.2">
      <c r="A119" s="6" t="s">
        <v>22</v>
      </c>
      <c r="B119" s="49">
        <v>79</v>
      </c>
      <c r="C119" s="49">
        <v>1</v>
      </c>
      <c r="D119" s="14">
        <v>4</v>
      </c>
      <c r="E119" s="14">
        <v>20</v>
      </c>
      <c r="F119" s="14">
        <v>23</v>
      </c>
      <c r="G119" s="14">
        <v>20</v>
      </c>
      <c r="H119" s="38">
        <v>11</v>
      </c>
      <c r="I119" s="72">
        <v>0</v>
      </c>
    </row>
    <row r="120" spans="1:9" x14ac:dyDescent="0.2">
      <c r="A120" s="6" t="s">
        <v>24</v>
      </c>
      <c r="B120" s="49">
        <v>984</v>
      </c>
      <c r="C120" s="49">
        <v>13</v>
      </c>
      <c r="D120" s="14">
        <v>92</v>
      </c>
      <c r="E120" s="14">
        <v>168</v>
      </c>
      <c r="F120" s="14">
        <v>268</v>
      </c>
      <c r="G120" s="14">
        <v>269</v>
      </c>
      <c r="H120" s="38">
        <v>174</v>
      </c>
      <c r="I120" s="72">
        <v>0.17809439002671415</v>
      </c>
    </row>
    <row r="121" spans="1:9" x14ac:dyDescent="0.2">
      <c r="A121" s="6" t="s">
        <v>25</v>
      </c>
      <c r="B121" s="49">
        <v>74</v>
      </c>
      <c r="C121" s="49">
        <v>1</v>
      </c>
      <c r="D121" s="14">
        <v>4</v>
      </c>
      <c r="E121" s="14">
        <v>14</v>
      </c>
      <c r="F121" s="14">
        <v>14</v>
      </c>
      <c r="G121" s="14">
        <v>18</v>
      </c>
      <c r="H121" s="38">
        <v>23</v>
      </c>
      <c r="I121" s="72">
        <v>1.7341040462427744</v>
      </c>
    </row>
    <row r="122" spans="1:9" x14ac:dyDescent="0.2">
      <c r="A122" s="6" t="s">
        <v>26</v>
      </c>
      <c r="B122" s="49">
        <v>65</v>
      </c>
      <c r="C122" s="49">
        <v>3</v>
      </c>
      <c r="D122" s="14">
        <v>3</v>
      </c>
      <c r="E122" s="14">
        <v>17</v>
      </c>
      <c r="F122" s="14">
        <v>10</v>
      </c>
      <c r="G122" s="14">
        <v>20</v>
      </c>
      <c r="H122" s="38">
        <v>12</v>
      </c>
      <c r="I122" s="72">
        <v>1.3333333333333335</v>
      </c>
    </row>
    <row r="123" spans="1:9" x14ac:dyDescent="0.2">
      <c r="A123" s="6" t="s">
        <v>27</v>
      </c>
      <c r="B123" s="49">
        <v>439</v>
      </c>
      <c r="C123" s="49">
        <v>11</v>
      </c>
      <c r="D123" s="14">
        <v>62</v>
      </c>
      <c r="E123" s="14">
        <v>95</v>
      </c>
      <c r="F123" s="14">
        <v>114</v>
      </c>
      <c r="G123" s="14">
        <v>85</v>
      </c>
      <c r="H123" s="38">
        <v>72</v>
      </c>
      <c r="I123" s="72">
        <v>0.2176278563656148</v>
      </c>
    </row>
    <row r="124" spans="1:9" x14ac:dyDescent="0.2">
      <c r="A124" s="6" t="s">
        <v>28</v>
      </c>
      <c r="B124" s="49">
        <v>22</v>
      </c>
      <c r="C124" s="49">
        <v>0</v>
      </c>
      <c r="D124" s="14">
        <v>2</v>
      </c>
      <c r="E124" s="14">
        <v>1</v>
      </c>
      <c r="F124" s="14">
        <v>6</v>
      </c>
      <c r="G124" s="14">
        <v>6</v>
      </c>
      <c r="H124" s="38">
        <v>7</v>
      </c>
      <c r="I124" s="72">
        <v>0</v>
      </c>
    </row>
    <row r="125" spans="1:9" x14ac:dyDescent="0.2">
      <c r="A125" s="6" t="s">
        <v>29</v>
      </c>
      <c r="B125" s="49">
        <v>193</v>
      </c>
      <c r="C125" s="49">
        <v>4</v>
      </c>
      <c r="D125" s="14">
        <v>20</v>
      </c>
      <c r="E125" s="14">
        <v>41</v>
      </c>
      <c r="F125" s="14">
        <v>63</v>
      </c>
      <c r="G125" s="14">
        <v>39</v>
      </c>
      <c r="H125" s="38">
        <v>26</v>
      </c>
      <c r="I125" s="72">
        <v>1.0940919037199124</v>
      </c>
    </row>
    <row r="126" spans="1:9" x14ac:dyDescent="0.2">
      <c r="A126" s="6" t="s">
        <v>30</v>
      </c>
      <c r="B126" s="49">
        <v>37</v>
      </c>
      <c r="C126" s="49">
        <v>0</v>
      </c>
      <c r="D126" s="14">
        <v>1</v>
      </c>
      <c r="E126" s="14">
        <v>9</v>
      </c>
      <c r="F126" s="14">
        <v>14</v>
      </c>
      <c r="G126" s="14">
        <v>8</v>
      </c>
      <c r="H126" s="38">
        <v>5</v>
      </c>
      <c r="I126" s="72">
        <v>3.8961038961038961</v>
      </c>
    </row>
    <row r="127" spans="1:9" x14ac:dyDescent="0.2">
      <c r="A127" s="6" t="s">
        <v>92</v>
      </c>
      <c r="B127" s="49">
        <v>297</v>
      </c>
      <c r="C127" s="49">
        <v>7</v>
      </c>
      <c r="D127" s="14">
        <v>29</v>
      </c>
      <c r="E127" s="14">
        <v>69</v>
      </c>
      <c r="F127" s="14">
        <v>80</v>
      </c>
      <c r="G127" s="14">
        <v>59</v>
      </c>
      <c r="H127" s="38">
        <v>53</v>
      </c>
      <c r="I127" s="72">
        <v>1.1254019292604502</v>
      </c>
    </row>
    <row r="128" spans="1:9" x14ac:dyDescent="0.2">
      <c r="A128" s="6" t="s">
        <v>101</v>
      </c>
      <c r="B128" s="49">
        <v>177</v>
      </c>
      <c r="C128" s="49">
        <v>5</v>
      </c>
      <c r="D128" s="14">
        <v>13</v>
      </c>
      <c r="E128" s="14">
        <v>40</v>
      </c>
      <c r="F128" s="14">
        <v>28</v>
      </c>
      <c r="G128" s="14">
        <v>45</v>
      </c>
      <c r="H128" s="38">
        <v>46</v>
      </c>
      <c r="I128" s="72">
        <v>0</v>
      </c>
    </row>
    <row r="129" spans="1:9" x14ac:dyDescent="0.2">
      <c r="A129" s="6"/>
      <c r="B129" s="61"/>
      <c r="C129" s="61"/>
      <c r="D129" s="44"/>
      <c r="E129" s="44"/>
      <c r="F129" s="44"/>
      <c r="G129" s="44"/>
      <c r="H129" s="45"/>
      <c r="I129" s="67"/>
    </row>
    <row r="130" spans="1:9" x14ac:dyDescent="0.2">
      <c r="A130" s="13" t="str">
        <f>VLOOKUP("&lt;Zeilentitel_1&gt;",Uebersetzungen!$B$3:$E$100,Uebersetzungen!$B$2+1,FALSE)</f>
        <v>GRAUBÜNDEN</v>
      </c>
      <c r="B130" s="46">
        <v>100488</v>
      </c>
      <c r="C130" s="46">
        <v>7277</v>
      </c>
      <c r="D130" s="47">
        <v>13195</v>
      </c>
      <c r="E130" s="47">
        <v>22175</v>
      </c>
      <c r="F130" s="47">
        <v>29950</v>
      </c>
      <c r="G130" s="47">
        <v>16563</v>
      </c>
      <c r="H130" s="48">
        <v>11328</v>
      </c>
      <c r="I130" s="68"/>
    </row>
    <row r="131" spans="1:9" x14ac:dyDescent="0.2">
      <c r="A131" s="11" t="str">
        <f>VLOOKUP("&lt;Zeilentitel_2&gt;",Uebersetzungen!$B$3:$E$100,Uebersetzungen!$B$2+1,FALSE)</f>
        <v>Region Albula</v>
      </c>
      <c r="B131" s="49">
        <v>4255</v>
      </c>
      <c r="C131" s="49">
        <v>411</v>
      </c>
      <c r="D131" s="14">
        <v>529</v>
      </c>
      <c r="E131" s="14">
        <v>859</v>
      </c>
      <c r="F131" s="14">
        <v>1143</v>
      </c>
      <c r="G131" s="14">
        <v>747</v>
      </c>
      <c r="H131" s="38">
        <v>566</v>
      </c>
      <c r="I131" s="66"/>
    </row>
    <row r="132" spans="1:9" x14ac:dyDescent="0.2">
      <c r="A132" s="11" t="str">
        <f>VLOOKUP("&lt;Zeilentitel_3&gt;",Uebersetzungen!$B$3:$E$100,Uebersetzungen!$B$2+1,FALSE)</f>
        <v>Region Bernina</v>
      </c>
      <c r="B132" s="49">
        <v>2006</v>
      </c>
      <c r="C132" s="49">
        <v>27</v>
      </c>
      <c r="D132" s="14">
        <v>108</v>
      </c>
      <c r="E132" s="14">
        <v>303</v>
      </c>
      <c r="F132" s="14">
        <v>561</v>
      </c>
      <c r="G132" s="14">
        <v>544</v>
      </c>
      <c r="H132" s="38">
        <v>463</v>
      </c>
      <c r="I132" s="66"/>
    </row>
    <row r="133" spans="1:9" x14ac:dyDescent="0.2">
      <c r="A133" s="11" t="str">
        <f>VLOOKUP("&lt;Zeilentitel_4&gt;",Uebersetzungen!$B$3:$E$100,Uebersetzungen!$B$2+1,FALSE)</f>
        <v>Region Engiadina Bassa/Val Müstair</v>
      </c>
      <c r="B133" s="49">
        <v>4602</v>
      </c>
      <c r="C133" s="49">
        <v>432</v>
      </c>
      <c r="D133" s="14">
        <v>554</v>
      </c>
      <c r="E133" s="14">
        <v>887</v>
      </c>
      <c r="F133" s="14">
        <v>1208</v>
      </c>
      <c r="G133" s="14">
        <v>854</v>
      </c>
      <c r="H133" s="38">
        <v>667</v>
      </c>
      <c r="I133" s="66"/>
    </row>
    <row r="134" spans="1:9" x14ac:dyDescent="0.2">
      <c r="A134" s="11" t="str">
        <f>VLOOKUP("&lt;Zeilentitel_5&gt;",Uebersetzungen!$B$3:$E$100,Uebersetzungen!$B$2+1,FALSE)</f>
        <v>Region Imboden</v>
      </c>
      <c r="B134" s="49">
        <v>10045</v>
      </c>
      <c r="C134" s="49">
        <v>495</v>
      </c>
      <c r="D134" s="14">
        <v>1105</v>
      </c>
      <c r="E134" s="14">
        <v>2252</v>
      </c>
      <c r="F134" s="14">
        <v>3224</v>
      </c>
      <c r="G134" s="14">
        <v>1895</v>
      </c>
      <c r="H134" s="38">
        <v>1074</v>
      </c>
      <c r="I134" s="66"/>
    </row>
    <row r="135" spans="1:9" x14ac:dyDescent="0.2">
      <c r="A135" s="11" t="str">
        <f>VLOOKUP("&lt;Zeilentitel_6&gt;",Uebersetzungen!$B$3:$E$100,Uebersetzungen!$B$2+1,FALSE)</f>
        <v>Region Landquart</v>
      </c>
      <c r="B135" s="49">
        <v>12091</v>
      </c>
      <c r="C135" s="49">
        <v>357</v>
      </c>
      <c r="D135" s="14">
        <v>1365</v>
      </c>
      <c r="E135" s="14">
        <v>2296</v>
      </c>
      <c r="F135" s="14">
        <v>4028</v>
      </c>
      <c r="G135" s="14">
        <v>2367</v>
      </c>
      <c r="H135" s="38">
        <v>1678</v>
      </c>
      <c r="I135" s="66"/>
    </row>
    <row r="136" spans="1:9" x14ac:dyDescent="0.2">
      <c r="A136" s="11" t="str">
        <f>VLOOKUP("&lt;Zeilentitel_7&gt;",Uebersetzungen!$B$3:$E$100,Uebersetzungen!$B$2+1,FALSE)</f>
        <v>Region Maloja</v>
      </c>
      <c r="B136" s="49">
        <v>9651</v>
      </c>
      <c r="C136" s="49">
        <v>1405</v>
      </c>
      <c r="D136" s="14">
        <v>1567</v>
      </c>
      <c r="E136" s="14">
        <v>2305</v>
      </c>
      <c r="F136" s="14">
        <v>2607</v>
      </c>
      <c r="G136" s="14">
        <v>1061</v>
      </c>
      <c r="H136" s="38">
        <v>706</v>
      </c>
      <c r="I136" s="66"/>
    </row>
    <row r="137" spans="1:9" x14ac:dyDescent="0.2">
      <c r="A137" s="11" t="str">
        <f>VLOOKUP("&lt;Zeilentitel_8&gt;",Uebersetzungen!$B$3:$E$100,Uebersetzungen!$B$2+1,FALSE)</f>
        <v>Region Moesa</v>
      </c>
      <c r="B137" s="49">
        <v>4495</v>
      </c>
      <c r="C137" s="49">
        <v>116</v>
      </c>
      <c r="D137" s="14">
        <v>533</v>
      </c>
      <c r="E137" s="14">
        <v>1184</v>
      </c>
      <c r="F137" s="14">
        <v>1413</v>
      </c>
      <c r="G137" s="14">
        <v>774</v>
      </c>
      <c r="H137" s="38">
        <v>475</v>
      </c>
      <c r="I137" s="66"/>
    </row>
    <row r="138" spans="1:9" x14ac:dyDescent="0.2">
      <c r="A138" s="11" t="str">
        <f>VLOOKUP("&lt;Zeilentitel_9&gt;",Uebersetzungen!$B$3:$E$100,Uebersetzungen!$B$2+1,FALSE)</f>
        <v>Region Plessur</v>
      </c>
      <c r="B138" s="49">
        <v>22919</v>
      </c>
      <c r="C138" s="49">
        <v>1945</v>
      </c>
      <c r="D138" s="14">
        <v>3564</v>
      </c>
      <c r="E138" s="14">
        <v>5839</v>
      </c>
      <c r="F138" s="14">
        <v>7420</v>
      </c>
      <c r="G138" s="14">
        <v>2722</v>
      </c>
      <c r="H138" s="38">
        <v>1429</v>
      </c>
      <c r="I138" s="66"/>
    </row>
    <row r="139" spans="1:9" x14ac:dyDescent="0.2">
      <c r="A139" s="11" t="str">
        <f>VLOOKUP("&lt;Zeilentitel_10&gt;",Uebersetzungen!$B$3:$E$100,Uebersetzungen!$B$2+1,FALSE)</f>
        <v>Region Prättigau/Davos</v>
      </c>
      <c r="B139" s="49">
        <v>13097</v>
      </c>
      <c r="C139" s="49">
        <v>1127</v>
      </c>
      <c r="D139" s="14">
        <v>1940</v>
      </c>
      <c r="E139" s="14">
        <v>2864</v>
      </c>
      <c r="F139" s="14">
        <v>3608</v>
      </c>
      <c r="G139" s="14">
        <v>2026</v>
      </c>
      <c r="H139" s="38">
        <v>1532</v>
      </c>
      <c r="I139" s="66"/>
    </row>
    <row r="140" spans="1:9" x14ac:dyDescent="0.2">
      <c r="A140" s="11" t="str">
        <f>VLOOKUP("&lt;Zeilentitel_11&gt;",Uebersetzungen!$B$3:$E$100,Uebersetzungen!$B$2+1,FALSE)</f>
        <v>Region Surselva</v>
      </c>
      <c r="B140" s="49">
        <v>10646</v>
      </c>
      <c r="C140" s="49">
        <v>735</v>
      </c>
      <c r="D140" s="14">
        <v>1165</v>
      </c>
      <c r="E140" s="14">
        <v>1947</v>
      </c>
      <c r="F140" s="14">
        <v>2848</v>
      </c>
      <c r="G140" s="14">
        <v>2222</v>
      </c>
      <c r="H140" s="38">
        <v>1729</v>
      </c>
      <c r="I140" s="66"/>
    </row>
    <row r="141" spans="1:9" ht="13.5" thickBot="1" x14ac:dyDescent="0.25">
      <c r="A141" s="12" t="str">
        <f>VLOOKUP("&lt;Zeilentitel_12&gt;",Uebersetzungen!$B$3:$E$100,Uebersetzungen!$B$2+1,FALSE)</f>
        <v>Region Viamala</v>
      </c>
      <c r="B141" s="55">
        <v>6681</v>
      </c>
      <c r="C141" s="55">
        <v>227</v>
      </c>
      <c r="D141" s="50">
        <v>765</v>
      </c>
      <c r="E141" s="50">
        <v>1439</v>
      </c>
      <c r="F141" s="50">
        <v>1890</v>
      </c>
      <c r="G141" s="50">
        <v>1351</v>
      </c>
      <c r="H141" s="51">
        <v>1009</v>
      </c>
      <c r="I141" s="69"/>
    </row>
    <row r="142" spans="1:9" x14ac:dyDescent="0.2">
      <c r="B142" s="14"/>
      <c r="C142" s="14"/>
      <c r="D142" s="14"/>
      <c r="E142" s="14"/>
      <c r="F142" s="14"/>
      <c r="G142" s="14"/>
      <c r="H142" s="14"/>
      <c r="I142" s="14"/>
    </row>
    <row r="143" spans="1:9" ht="25.5" customHeight="1" x14ac:dyDescent="0.2">
      <c r="A143" s="73" t="str">
        <f>VLOOKUP("&lt;Legende_1&gt;",Uebersetzungen!$B$3:$E$100,Uebersetzungen!$B$2+1,FALSE)</f>
        <v>Um die Auswertung der Daten zu erleichtern, wurden fehlende Werte in der GWS statistisch eingesetzt. Bei kleinräumigen Auswertungen kann deshalb nicht ausgeschlossen werden, dass diese Ergänzungen zu Verzerrungen führen. Kleinräumige Analysen sind demzufolge mit Vorsicht zu interpretieren.</v>
      </c>
      <c r="B143" s="73"/>
      <c r="C143" s="73"/>
      <c r="D143" s="73"/>
      <c r="E143" s="73"/>
      <c r="F143" s="73"/>
      <c r="G143" s="73"/>
      <c r="H143" s="73"/>
      <c r="I143" s="73"/>
    </row>
    <row r="145" spans="1:9" ht="25.5" customHeight="1" x14ac:dyDescent="0.2">
      <c r="A145" s="73" t="str">
        <f>VLOOKUP("&lt;Legende_2&gt;",Uebersetzungen!$B$3:$E$100,Uebersetzungen!$B$2+1,FALSE)</f>
        <v>(*) Bewohnte Wohnungen: Wohnungen denen eindeutig mindestens eine Person zugeordnet werden konnten. Es werden sämtliche Personen in Privathaushalten berücksichtigt, die in einer Gemeinde gemeldet sind, unabhängig vom Meldeverhältnis.</v>
      </c>
      <c r="B145" s="73"/>
      <c r="C145" s="73"/>
      <c r="D145" s="73"/>
      <c r="E145" s="73"/>
      <c r="F145" s="73"/>
      <c r="G145" s="73"/>
      <c r="H145" s="73"/>
      <c r="I145" s="73"/>
    </row>
    <row r="147" spans="1:9" x14ac:dyDescent="0.2">
      <c r="A147" s="4" t="str">
        <f>VLOOKUP("&lt;Quelle_1&gt;",Uebersetzungen!$B$3:$E$53,Uebersetzungen!$B$2+1,FALSE)</f>
        <v>Quelle: BFS (Gebäude- und Wohnungsstatistik)</v>
      </c>
    </row>
    <row r="148" spans="1:9" x14ac:dyDescent="0.2">
      <c r="A148" s="3" t="str">
        <f>VLOOKUP("&lt;Aktualisierung&gt;",Uebersetzungen!$B$3:$E$53,Uebersetzungen!$B$2+1,FALSE)</f>
        <v>Letztmals aktualisiert am: 15.09.2026</v>
      </c>
    </row>
  </sheetData>
  <sheetProtection sheet="1" objects="1" scenarios="1"/>
  <mergeCells count="6">
    <mergeCell ref="A145:I145"/>
    <mergeCell ref="A7:B7"/>
    <mergeCell ref="A9:I9"/>
    <mergeCell ref="B13:I13"/>
    <mergeCell ref="A143:I143"/>
    <mergeCell ref="I14:I15"/>
  </mergeCells>
  <pageMargins left="0.7" right="0.7" top="0.78740157499999996" bottom="0.78740157499999996" header="0.3" footer="0.3"/>
  <pageSetup paperSize="9" scale="3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defaultSize="0" autoFill="0" autoLine="0" autoPict="0">
                <anchor moveWithCells="1">
                  <from>
                    <xdr:col>4</xdr:col>
                    <xdr:colOff>428625</xdr:colOff>
                    <xdr:row>1</xdr:row>
                    <xdr:rowOff>114300</xdr:rowOff>
                  </from>
                  <to>
                    <xdr:col>5</xdr:col>
                    <xdr:colOff>552450</xdr:colOff>
                    <xdr:row>2</xdr:row>
                    <xdr:rowOff>142875</xdr:rowOff>
                  </to>
                </anchor>
              </controlPr>
            </control>
          </mc:Choice>
        </mc:AlternateContent>
        <mc:AlternateContent xmlns:mc="http://schemas.openxmlformats.org/markup-compatibility/2006">
          <mc:Choice Requires="x14">
            <control shapeId="1026" r:id="rId5" name="Option Button 2">
              <controlPr defaultSize="0" autoFill="0" autoLine="0" autoPict="0">
                <anchor moveWithCells="1">
                  <from>
                    <xdr:col>4</xdr:col>
                    <xdr:colOff>428625</xdr:colOff>
                    <xdr:row>2</xdr:row>
                    <xdr:rowOff>104775</xdr:rowOff>
                  </from>
                  <to>
                    <xdr:col>6</xdr:col>
                    <xdr:colOff>28575</xdr:colOff>
                    <xdr:row>3</xdr:row>
                    <xdr:rowOff>114300</xdr:rowOff>
                  </to>
                </anchor>
              </controlPr>
            </control>
          </mc:Choice>
        </mc:AlternateContent>
        <mc:AlternateContent xmlns:mc="http://schemas.openxmlformats.org/markup-compatibility/2006">
          <mc:Choice Requires="x14">
            <control shapeId="1027" r:id="rId6" name="Option Button 3">
              <controlPr defaultSize="0" autoFill="0" autoLine="0" autoPict="0">
                <anchor moveWithCells="1">
                  <from>
                    <xdr:col>4</xdr:col>
                    <xdr:colOff>428625</xdr:colOff>
                    <xdr:row>3</xdr:row>
                    <xdr:rowOff>66675</xdr:rowOff>
                  </from>
                  <to>
                    <xdr:col>5</xdr:col>
                    <xdr:colOff>552450</xdr:colOff>
                    <xdr:row>4</xdr:row>
                    <xdr:rowOff>95250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48"/>
  <sheetViews>
    <sheetView zoomScaleNormal="100" workbookViewId="0"/>
  </sheetViews>
  <sheetFormatPr baseColWidth="10" defaultRowHeight="12.75" x14ac:dyDescent="0.2"/>
  <cols>
    <col min="1" max="1" width="33.5703125" style="3" customWidth="1"/>
    <col min="2" max="2" width="18" style="3" customWidth="1"/>
    <col min="3" max="8" width="13" style="3" customWidth="1"/>
    <col min="9" max="9" width="21" style="3" customWidth="1"/>
    <col min="10" max="16384" width="11.42578125" style="3"/>
  </cols>
  <sheetData>
    <row r="1" spans="1:9" s="1" customFormat="1" x14ac:dyDescent="0.2"/>
    <row r="2" spans="1:9" s="1" customFormat="1" ht="15.75" x14ac:dyDescent="0.25">
      <c r="B2" s="9"/>
      <c r="C2" s="3"/>
      <c r="D2" s="3"/>
      <c r="E2" s="3"/>
      <c r="F2" s="3"/>
      <c r="G2" s="3"/>
      <c r="H2" s="3"/>
      <c r="I2" s="3"/>
    </row>
    <row r="3" spans="1:9" s="1" customFormat="1" ht="15.75" x14ac:dyDescent="0.25">
      <c r="B3" s="9"/>
      <c r="C3" s="3"/>
      <c r="D3" s="3"/>
      <c r="E3" s="3"/>
      <c r="F3" s="3"/>
      <c r="G3" s="3"/>
      <c r="H3" s="3"/>
      <c r="I3" s="3"/>
    </row>
    <row r="4" spans="1:9" s="1" customFormat="1" ht="15.75" x14ac:dyDescent="0.25">
      <c r="B4" s="9"/>
      <c r="C4" s="3"/>
      <c r="D4" s="3"/>
      <c r="E4" s="3"/>
      <c r="F4" s="3"/>
      <c r="G4" s="3"/>
      <c r="H4" s="3"/>
      <c r="I4" s="3"/>
    </row>
    <row r="5" spans="1:9" s="1" customFormat="1" x14ac:dyDescent="0.2"/>
    <row r="6" spans="1:9" s="1" customFormat="1" ht="6" customHeight="1" x14ac:dyDescent="0.2"/>
    <row r="7" spans="1:9" s="1" customFormat="1" ht="15.75" customHeight="1" x14ac:dyDescent="0.2">
      <c r="A7" s="74" t="str">
        <f>VLOOKUP("&lt;Fachbereich&gt;",Uebersetzungen!$B$3:$E$100,Uebersetzungen!$B$2+1,FALSE)</f>
        <v>Daten &amp; Statistik</v>
      </c>
      <c r="B7" s="74"/>
      <c r="C7" s="2"/>
      <c r="D7" s="2"/>
      <c r="E7" s="2"/>
      <c r="F7" s="2"/>
      <c r="G7" s="2"/>
      <c r="H7" s="2"/>
      <c r="I7" s="2"/>
    </row>
    <row r="8" spans="1:9" s="1" customFormat="1" ht="15.75" customHeight="1" x14ac:dyDescent="0.2">
      <c r="B8" s="15"/>
      <c r="C8" s="2"/>
      <c r="D8" s="2"/>
      <c r="E8" s="2"/>
      <c r="F8" s="2"/>
      <c r="G8" s="2"/>
      <c r="H8" s="2"/>
      <c r="I8" s="2"/>
    </row>
    <row r="9" spans="1:9" s="1" customFormat="1" ht="15.75" customHeight="1" x14ac:dyDescent="0.25">
      <c r="A9" s="75" t="str">
        <f>VLOOKUP("&lt;T2Titel&gt;",Uebersetzungen!$B$3:$E$338,Uebersetzungen!$B$2+1,FALSE)</f>
        <v>Bewohnte Wohnungen (*) nach Anzahl Bewohner und Gemeinde, 2025</v>
      </c>
      <c r="B9" s="76"/>
      <c r="C9" s="76"/>
      <c r="D9" s="76"/>
      <c r="E9" s="76"/>
      <c r="F9" s="76"/>
      <c r="G9" s="76"/>
      <c r="H9" s="76"/>
      <c r="I9" s="76"/>
    </row>
    <row r="10" spans="1:9" s="4" customFormat="1" x14ac:dyDescent="0.2">
      <c r="A10" s="28" t="str">
        <f>VLOOKUP("&lt;T2UTitel&gt;",Uebersetzungen!$B$3:$E$100,Uebersetzungen!$B$2+1,FALSE)</f>
        <v>(Gemeindestand 2025: 100 Gemeinden)</v>
      </c>
      <c r="B10" s="29"/>
      <c r="C10" s="30"/>
      <c r="D10" s="30"/>
      <c r="E10" s="30"/>
      <c r="F10" s="30"/>
      <c r="G10" s="30"/>
      <c r="H10" s="31"/>
    </row>
    <row r="11" spans="1:9" s="4" customFormat="1" x14ac:dyDescent="0.2">
      <c r="A11" s="28"/>
      <c r="B11" s="29"/>
      <c r="C11" s="30"/>
      <c r="D11" s="30"/>
      <c r="E11" s="30"/>
      <c r="F11" s="30"/>
      <c r="G11" s="30"/>
      <c r="H11" s="31"/>
    </row>
    <row r="12" spans="1:9" s="4" customFormat="1" ht="13.5" thickBot="1" x14ac:dyDescent="0.25">
      <c r="A12" s="28"/>
      <c r="B12" s="29"/>
      <c r="C12" s="30"/>
      <c r="D12" s="30"/>
      <c r="E12" s="30"/>
      <c r="F12" s="30"/>
      <c r="G12" s="30"/>
      <c r="H12" s="31"/>
    </row>
    <row r="13" spans="1:9" ht="15.75" thickBot="1" x14ac:dyDescent="0.3">
      <c r="B13" s="77" t="str">
        <f>VLOOKUP("&lt;T2SpaltenTitel_0&gt;",Uebersetzungen!$B$3:$E$336,Uebersetzungen!$B$2+1,FALSE)</f>
        <v>Bewohnte Wohnungen (*)</v>
      </c>
      <c r="C13" s="78"/>
      <c r="D13" s="78"/>
      <c r="E13" s="78"/>
      <c r="F13" s="78"/>
      <c r="G13" s="78"/>
      <c r="H13" s="78"/>
      <c r="I13" s="79"/>
    </row>
    <row r="14" spans="1:9" s="34" customFormat="1" ht="17.25" customHeight="1" x14ac:dyDescent="0.2">
      <c r="A14" s="33"/>
      <c r="B14" s="53" t="str">
        <f>VLOOKUP("&lt;T2SpaltenTitel_1&gt;",Uebersetzungen!$B$3:$E$336,Uebersetzungen!$B$2+1,FALSE)</f>
        <v>Total</v>
      </c>
      <c r="C14" s="53" t="str">
        <f>VLOOKUP("&lt;T2SpaltenTitel_2&gt;",Uebersetzungen!$B$3:$E$336,Uebersetzungen!$B$2+1,FALSE)</f>
        <v>mit … in der Wohnung</v>
      </c>
      <c r="D14" s="36"/>
      <c r="E14" s="36"/>
      <c r="F14" s="36"/>
      <c r="G14" s="36"/>
      <c r="H14" s="37"/>
      <c r="I14" s="80" t="str">
        <f>VLOOKUP("&lt;T2SpaltenTitel_3&gt;",Uebersetzungen!$B$3:$E$336,Uebersetzungen!$B$2+1,FALSE)</f>
        <v>Anteil Personen, die keiner Wohnung zugeordnet sind (in%)</v>
      </c>
    </row>
    <row r="15" spans="1:9" s="34" customFormat="1" ht="23.25" customHeight="1" x14ac:dyDescent="0.2">
      <c r="A15" s="35"/>
      <c r="B15" s="62"/>
      <c r="C15" s="62" t="str">
        <f>VLOOKUP("&lt;T2SpaltenTitel_2.1&gt;",Uebersetzungen!$B$3:$E$336,Uebersetzungen!$B$2+1,FALSE)</f>
        <v>1 Person</v>
      </c>
      <c r="D15" s="59" t="str">
        <f>VLOOKUP("&lt;T2SpaltenTitel_2.2&gt;",Uebersetzungen!$B$3:$E$336,Uebersetzungen!$B$2+1,FALSE)</f>
        <v>2 Personen</v>
      </c>
      <c r="E15" s="59" t="str">
        <f>VLOOKUP("&lt;T2SpaltenTitel_2.3&gt;",Uebersetzungen!$B$3:$E$337,Uebersetzungen!$B$2+1,FALSE)</f>
        <v>3 Personen</v>
      </c>
      <c r="F15" s="59" t="str">
        <f>VLOOKUP("&lt;T2SpaltenTitel_2.4&gt;",Uebersetzungen!$B$3:$E$337,Uebersetzungen!$B$2+1,FALSE)</f>
        <v>4 Personen</v>
      </c>
      <c r="G15" s="59" t="str">
        <f>VLOOKUP("&lt;T2SpaltenTitel_2.5&gt;",Uebersetzungen!$B$3:$E$337,Uebersetzungen!$B$2+1,FALSE)</f>
        <v>5 Personen</v>
      </c>
      <c r="H15" s="60" t="str">
        <f>VLOOKUP("&lt;T2SpaltenTitel_2.6&gt;",Uebersetzungen!$B$3:$E$337,Uebersetzungen!$B$2+1,FALSE)</f>
        <v>6+ Personen</v>
      </c>
      <c r="I15" s="81"/>
    </row>
    <row r="16" spans="1:9" x14ac:dyDescent="0.2">
      <c r="A16" s="10"/>
      <c r="B16" s="54"/>
      <c r="C16" s="49"/>
      <c r="D16" s="14"/>
      <c r="E16" s="14"/>
      <c r="F16" s="14"/>
      <c r="G16" s="14"/>
      <c r="H16" s="39"/>
      <c r="I16" s="66"/>
    </row>
    <row r="17" spans="1:9" x14ac:dyDescent="0.2">
      <c r="A17" s="52" t="str">
        <f>VLOOKUP("&lt;Zeilentitel_1&gt;",Uebersetzungen!$B$3:$E$100,Uebersetzungen!$B$2+1,FALSE)</f>
        <v>GRAUBÜNDEN</v>
      </c>
      <c r="B17" s="41">
        <v>100488</v>
      </c>
      <c r="C17" s="41">
        <v>39808</v>
      </c>
      <c r="D17" s="7">
        <v>34161</v>
      </c>
      <c r="E17" s="7">
        <v>11368</v>
      </c>
      <c r="F17" s="7">
        <v>10904</v>
      </c>
      <c r="G17" s="7">
        <v>3275</v>
      </c>
      <c r="H17" s="40">
        <v>972</v>
      </c>
      <c r="I17" s="70"/>
    </row>
    <row r="18" spans="1:9" x14ac:dyDescent="0.2">
      <c r="A18" s="5" t="str">
        <f>VLOOKUP("&lt;Zeilentitel_2&gt;",Uebersetzungen!$B$3:$E$100,Uebersetzungen!$B$2+1,FALSE)</f>
        <v>Region Albula</v>
      </c>
      <c r="B18" s="43">
        <v>4255</v>
      </c>
      <c r="C18" s="43">
        <v>1845</v>
      </c>
      <c r="D18" s="8">
        <v>1470</v>
      </c>
      <c r="E18" s="8">
        <v>369</v>
      </c>
      <c r="F18" s="8">
        <v>401</v>
      </c>
      <c r="G18" s="8">
        <v>134</v>
      </c>
      <c r="H18" s="42">
        <v>36</v>
      </c>
      <c r="I18" s="71"/>
    </row>
    <row r="19" spans="1:9" x14ac:dyDescent="0.2">
      <c r="A19" s="6" t="s">
        <v>1</v>
      </c>
      <c r="B19" s="49">
        <v>1472</v>
      </c>
      <c r="C19" s="49">
        <v>669</v>
      </c>
      <c r="D19" s="14">
        <v>481</v>
      </c>
      <c r="E19" s="14">
        <v>127</v>
      </c>
      <c r="F19" s="14">
        <v>146</v>
      </c>
      <c r="G19" s="14">
        <v>40</v>
      </c>
      <c r="H19" s="38">
        <v>9</v>
      </c>
      <c r="I19" s="72">
        <v>1.3910844135314575</v>
      </c>
    </row>
    <row r="20" spans="1:9" x14ac:dyDescent="0.2">
      <c r="A20" s="6" t="s">
        <v>2</v>
      </c>
      <c r="B20" s="49">
        <v>310</v>
      </c>
      <c r="C20" s="49">
        <v>150</v>
      </c>
      <c r="D20" s="14">
        <v>93</v>
      </c>
      <c r="E20" s="14">
        <v>18</v>
      </c>
      <c r="F20" s="14">
        <v>38</v>
      </c>
      <c r="G20" s="14">
        <v>8</v>
      </c>
      <c r="H20" s="38">
        <v>3</v>
      </c>
      <c r="I20" s="72">
        <v>0.81967213114754101</v>
      </c>
    </row>
    <row r="21" spans="1:9" x14ac:dyDescent="0.2">
      <c r="A21" s="6" t="s">
        <v>94</v>
      </c>
      <c r="B21" s="49">
        <v>115</v>
      </c>
      <c r="C21" s="49">
        <v>56</v>
      </c>
      <c r="D21" s="14">
        <v>41</v>
      </c>
      <c r="E21" s="14">
        <v>7</v>
      </c>
      <c r="F21" s="14">
        <v>6</v>
      </c>
      <c r="G21" s="14">
        <v>5</v>
      </c>
      <c r="H21" s="38">
        <v>0</v>
      </c>
      <c r="I21" s="72">
        <v>9.1703056768558966</v>
      </c>
    </row>
    <row r="22" spans="1:9" x14ac:dyDescent="0.2">
      <c r="A22" s="6" t="s">
        <v>3</v>
      </c>
      <c r="B22" s="49">
        <v>636</v>
      </c>
      <c r="C22" s="49">
        <v>259</v>
      </c>
      <c r="D22" s="14">
        <v>217</v>
      </c>
      <c r="E22" s="14">
        <v>73</v>
      </c>
      <c r="F22" s="14">
        <v>58</v>
      </c>
      <c r="G22" s="14">
        <v>19</v>
      </c>
      <c r="H22" s="38">
        <v>10</v>
      </c>
      <c r="I22" s="72">
        <v>1.1286681715575622</v>
      </c>
    </row>
    <row r="23" spans="1:9" x14ac:dyDescent="0.2">
      <c r="A23" s="6" t="s">
        <v>88</v>
      </c>
      <c r="B23" s="49">
        <v>1275</v>
      </c>
      <c r="C23" s="49">
        <v>537</v>
      </c>
      <c r="D23" s="14">
        <v>474</v>
      </c>
      <c r="E23" s="14">
        <v>104</v>
      </c>
      <c r="F23" s="14">
        <v>110</v>
      </c>
      <c r="G23" s="14">
        <v>41</v>
      </c>
      <c r="H23" s="38">
        <v>9</v>
      </c>
      <c r="I23" s="72">
        <v>0.27121270825261523</v>
      </c>
    </row>
    <row r="24" spans="1:9" x14ac:dyDescent="0.2">
      <c r="A24" s="6" t="s">
        <v>91</v>
      </c>
      <c r="B24" s="49">
        <v>447</v>
      </c>
      <c r="C24" s="49">
        <v>174</v>
      </c>
      <c r="D24" s="14">
        <v>164</v>
      </c>
      <c r="E24" s="14">
        <v>40</v>
      </c>
      <c r="F24" s="14">
        <v>43</v>
      </c>
      <c r="G24" s="14">
        <v>21</v>
      </c>
      <c r="H24" s="38">
        <v>5</v>
      </c>
      <c r="I24" s="72">
        <v>0.20597322348094746</v>
      </c>
    </row>
    <row r="25" spans="1:9" x14ac:dyDescent="0.2">
      <c r="A25" s="5" t="str">
        <f>VLOOKUP("&lt;Zeilentitel_3&gt;",Uebersetzungen!$B$3:$E$100,Uebersetzungen!$B$2+1,FALSE)</f>
        <v>Region Bernina</v>
      </c>
      <c r="B25" s="43">
        <v>2006</v>
      </c>
      <c r="C25" s="43">
        <v>720</v>
      </c>
      <c r="D25" s="8">
        <v>624</v>
      </c>
      <c r="E25" s="8">
        <v>266</v>
      </c>
      <c r="F25" s="8">
        <v>255</v>
      </c>
      <c r="G25" s="8">
        <v>111</v>
      </c>
      <c r="H25" s="42">
        <v>30</v>
      </c>
      <c r="I25" s="71"/>
    </row>
    <row r="26" spans="1:9" x14ac:dyDescent="0.2">
      <c r="A26" s="6" t="s">
        <v>4</v>
      </c>
      <c r="B26" s="49">
        <v>471</v>
      </c>
      <c r="C26" s="49">
        <v>160</v>
      </c>
      <c r="D26" s="14">
        <v>148</v>
      </c>
      <c r="E26" s="14">
        <v>71</v>
      </c>
      <c r="F26" s="14">
        <v>54</v>
      </c>
      <c r="G26" s="14">
        <v>26</v>
      </c>
      <c r="H26" s="38">
        <v>12</v>
      </c>
      <c r="I26" s="72">
        <v>0.72202166064981954</v>
      </c>
    </row>
    <row r="27" spans="1:9" x14ac:dyDescent="0.2">
      <c r="A27" s="6" t="s">
        <v>5</v>
      </c>
      <c r="B27" s="49">
        <v>1535</v>
      </c>
      <c r="C27" s="49">
        <v>560</v>
      </c>
      <c r="D27" s="14">
        <v>476</v>
      </c>
      <c r="E27" s="14">
        <v>195</v>
      </c>
      <c r="F27" s="14">
        <v>201</v>
      </c>
      <c r="G27" s="14">
        <v>85</v>
      </c>
      <c r="H27" s="38">
        <v>18</v>
      </c>
      <c r="I27" s="72">
        <v>8.618213157138753E-2</v>
      </c>
    </row>
    <row r="28" spans="1:9" x14ac:dyDescent="0.2">
      <c r="A28" s="5" t="str">
        <f>VLOOKUP("&lt;Zeilentitel_4&gt;",Uebersetzungen!$B$3:$E$100,Uebersetzungen!$B$2+1,FALSE)</f>
        <v>Region Engiadina Bassa/Val Müstair</v>
      </c>
      <c r="B28" s="43">
        <v>4602</v>
      </c>
      <c r="C28" s="43">
        <v>1856</v>
      </c>
      <c r="D28" s="8">
        <v>1589</v>
      </c>
      <c r="E28" s="8">
        <v>508</v>
      </c>
      <c r="F28" s="8">
        <v>476</v>
      </c>
      <c r="G28" s="8">
        <v>136</v>
      </c>
      <c r="H28" s="42">
        <v>37</v>
      </c>
      <c r="I28" s="71"/>
    </row>
    <row r="29" spans="1:9" x14ac:dyDescent="0.2">
      <c r="A29" s="6" t="s">
        <v>38</v>
      </c>
      <c r="B29" s="49">
        <v>752</v>
      </c>
      <c r="C29" s="49">
        <v>290</v>
      </c>
      <c r="D29" s="14">
        <v>263</v>
      </c>
      <c r="E29" s="14">
        <v>83</v>
      </c>
      <c r="F29" s="14">
        <v>87</v>
      </c>
      <c r="G29" s="14">
        <v>22</v>
      </c>
      <c r="H29" s="38">
        <v>7</v>
      </c>
      <c r="I29" s="72">
        <v>1.0968921389396709</v>
      </c>
    </row>
    <row r="30" spans="1:9" x14ac:dyDescent="0.2">
      <c r="A30" s="6" t="s">
        <v>39</v>
      </c>
      <c r="B30" s="49">
        <v>493</v>
      </c>
      <c r="C30" s="49">
        <v>234</v>
      </c>
      <c r="D30" s="14">
        <v>144</v>
      </c>
      <c r="E30" s="14">
        <v>62</v>
      </c>
      <c r="F30" s="14">
        <v>42</v>
      </c>
      <c r="G30" s="14">
        <v>10</v>
      </c>
      <c r="H30" s="38">
        <v>1</v>
      </c>
      <c r="I30" s="72">
        <v>0.3249390739236393</v>
      </c>
    </row>
    <row r="31" spans="1:9" x14ac:dyDescent="0.2">
      <c r="A31" s="6" t="s">
        <v>40</v>
      </c>
      <c r="B31" s="49">
        <v>2258</v>
      </c>
      <c r="C31" s="49">
        <v>891</v>
      </c>
      <c r="D31" s="14">
        <v>783</v>
      </c>
      <c r="E31" s="14">
        <v>247</v>
      </c>
      <c r="F31" s="14">
        <v>246</v>
      </c>
      <c r="G31" s="14">
        <v>76</v>
      </c>
      <c r="H31" s="38">
        <v>15</v>
      </c>
      <c r="I31" s="72">
        <v>0.1880091915604763</v>
      </c>
    </row>
    <row r="32" spans="1:9" x14ac:dyDescent="0.2">
      <c r="A32" s="6" t="s">
        <v>41</v>
      </c>
      <c r="B32" s="49">
        <v>382</v>
      </c>
      <c r="C32" s="49">
        <v>136</v>
      </c>
      <c r="D32" s="14">
        <v>139</v>
      </c>
      <c r="E32" s="14">
        <v>51</v>
      </c>
      <c r="F32" s="14">
        <v>43</v>
      </c>
      <c r="G32" s="14">
        <v>8</v>
      </c>
      <c r="H32" s="38">
        <v>5</v>
      </c>
      <c r="I32" s="72">
        <v>0.23866348448687352</v>
      </c>
    </row>
    <row r="33" spans="1:9" x14ac:dyDescent="0.2">
      <c r="A33" s="6" t="s">
        <v>60</v>
      </c>
      <c r="B33" s="49">
        <v>717</v>
      </c>
      <c r="C33" s="49">
        <v>305</v>
      </c>
      <c r="D33" s="14">
        <v>260</v>
      </c>
      <c r="E33" s="14">
        <v>65</v>
      </c>
      <c r="F33" s="14">
        <v>58</v>
      </c>
      <c r="G33" s="14">
        <v>20</v>
      </c>
      <c r="H33" s="38">
        <v>9</v>
      </c>
      <c r="I33" s="72">
        <v>0.70422535211267612</v>
      </c>
    </row>
    <row r="34" spans="1:9" x14ac:dyDescent="0.2">
      <c r="A34" s="5" t="str">
        <f>VLOOKUP("&lt;Zeilentitel_5&gt;",Uebersetzungen!$B$3:$E$100,Uebersetzungen!$B$2+1,FALSE)</f>
        <v>Region Imboden</v>
      </c>
      <c r="B34" s="43">
        <v>10045</v>
      </c>
      <c r="C34" s="43">
        <v>3455</v>
      </c>
      <c r="D34" s="8">
        <v>3415</v>
      </c>
      <c r="E34" s="8">
        <v>1263</v>
      </c>
      <c r="F34" s="8">
        <v>1429</v>
      </c>
      <c r="G34" s="8">
        <v>364</v>
      </c>
      <c r="H34" s="42">
        <v>119</v>
      </c>
      <c r="I34" s="71"/>
    </row>
    <row r="35" spans="1:9" x14ac:dyDescent="0.2">
      <c r="A35" s="6" t="s">
        <v>31</v>
      </c>
      <c r="B35" s="49">
        <v>1608</v>
      </c>
      <c r="C35" s="49">
        <v>553</v>
      </c>
      <c r="D35" s="14">
        <v>532</v>
      </c>
      <c r="E35" s="14">
        <v>191</v>
      </c>
      <c r="F35" s="14">
        <v>246</v>
      </c>
      <c r="G35" s="14">
        <v>69</v>
      </c>
      <c r="H35" s="38">
        <v>17</v>
      </c>
      <c r="I35" s="72">
        <v>0.43775649794801641</v>
      </c>
    </row>
    <row r="36" spans="1:9" x14ac:dyDescent="0.2">
      <c r="A36" s="6" t="s">
        <v>32</v>
      </c>
      <c r="B36" s="49">
        <v>3708</v>
      </c>
      <c r="C36" s="49">
        <v>1215</v>
      </c>
      <c r="D36" s="14">
        <v>1234</v>
      </c>
      <c r="E36" s="14">
        <v>528</v>
      </c>
      <c r="F36" s="14">
        <v>533</v>
      </c>
      <c r="G36" s="14">
        <v>152</v>
      </c>
      <c r="H36" s="38">
        <v>46</v>
      </c>
      <c r="I36" s="72">
        <v>0.1653673517599811</v>
      </c>
    </row>
    <row r="37" spans="1:9" x14ac:dyDescent="0.2">
      <c r="A37" s="6" t="s">
        <v>33</v>
      </c>
      <c r="B37" s="49">
        <v>664</v>
      </c>
      <c r="C37" s="49">
        <v>190</v>
      </c>
      <c r="D37" s="14">
        <v>232</v>
      </c>
      <c r="E37" s="14">
        <v>84</v>
      </c>
      <c r="F37" s="14">
        <v>114</v>
      </c>
      <c r="G37" s="14">
        <v>36</v>
      </c>
      <c r="H37" s="38">
        <v>8</v>
      </c>
      <c r="I37" s="72">
        <v>0.1855287569573284</v>
      </c>
    </row>
    <row r="38" spans="1:9" x14ac:dyDescent="0.2">
      <c r="A38" s="6" t="s">
        <v>34</v>
      </c>
      <c r="B38" s="49">
        <v>1205</v>
      </c>
      <c r="C38" s="49">
        <v>362</v>
      </c>
      <c r="D38" s="14">
        <v>398</v>
      </c>
      <c r="E38" s="14">
        <v>166</v>
      </c>
      <c r="F38" s="14">
        <v>217</v>
      </c>
      <c r="G38" s="14">
        <v>39</v>
      </c>
      <c r="H38" s="38">
        <v>23</v>
      </c>
      <c r="I38" s="72">
        <v>0.10427528675703858</v>
      </c>
    </row>
    <row r="39" spans="1:9" x14ac:dyDescent="0.2">
      <c r="A39" s="6" t="s">
        <v>35</v>
      </c>
      <c r="B39" s="49">
        <v>1572</v>
      </c>
      <c r="C39" s="49">
        <v>700</v>
      </c>
      <c r="D39" s="14">
        <v>539</v>
      </c>
      <c r="E39" s="14">
        <v>154</v>
      </c>
      <c r="F39" s="14">
        <v>145</v>
      </c>
      <c r="G39" s="14">
        <v>29</v>
      </c>
      <c r="H39" s="38">
        <v>5</v>
      </c>
      <c r="I39" s="72">
        <v>9.7719869706840393E-2</v>
      </c>
    </row>
    <row r="40" spans="1:9" x14ac:dyDescent="0.2">
      <c r="A40" s="6" t="s">
        <v>36</v>
      </c>
      <c r="B40" s="49">
        <v>563</v>
      </c>
      <c r="C40" s="49">
        <v>187</v>
      </c>
      <c r="D40" s="14">
        <v>217</v>
      </c>
      <c r="E40" s="14">
        <v>64</v>
      </c>
      <c r="F40" s="14">
        <v>68</v>
      </c>
      <c r="G40" s="14">
        <v>14</v>
      </c>
      <c r="H40" s="38">
        <v>13</v>
      </c>
      <c r="I40" s="72">
        <v>8.0710250201775621E-2</v>
      </c>
    </row>
    <row r="41" spans="1:9" x14ac:dyDescent="0.2">
      <c r="A41" s="6" t="s">
        <v>37</v>
      </c>
      <c r="B41" s="49">
        <v>725</v>
      </c>
      <c r="C41" s="49">
        <v>248</v>
      </c>
      <c r="D41" s="14">
        <v>263</v>
      </c>
      <c r="E41" s="14">
        <v>76</v>
      </c>
      <c r="F41" s="14">
        <v>106</v>
      </c>
      <c r="G41" s="14">
        <v>25</v>
      </c>
      <c r="H41" s="38">
        <v>7</v>
      </c>
      <c r="I41" s="72">
        <v>0.31210986267166041</v>
      </c>
    </row>
    <row r="42" spans="1:9" x14ac:dyDescent="0.2">
      <c r="A42" s="5" t="str">
        <f>VLOOKUP("&lt;Zeilentitel_6&gt;",Uebersetzungen!$B$3:$E$100,Uebersetzungen!$B$2+1,FALSE)</f>
        <v>Region Landquart</v>
      </c>
      <c r="B42" s="43">
        <v>12091</v>
      </c>
      <c r="C42" s="43">
        <v>4003</v>
      </c>
      <c r="D42" s="8">
        <v>4435</v>
      </c>
      <c r="E42" s="8">
        <v>1415</v>
      </c>
      <c r="F42" s="8">
        <v>1633</v>
      </c>
      <c r="G42" s="8">
        <v>471</v>
      </c>
      <c r="H42" s="42">
        <v>134</v>
      </c>
      <c r="I42" s="71"/>
    </row>
    <row r="43" spans="1:9" x14ac:dyDescent="0.2">
      <c r="A43" s="6" t="s">
        <v>70</v>
      </c>
      <c r="B43" s="49">
        <v>1532</v>
      </c>
      <c r="C43" s="49">
        <v>499</v>
      </c>
      <c r="D43" s="14">
        <v>557</v>
      </c>
      <c r="E43" s="14">
        <v>179</v>
      </c>
      <c r="F43" s="14">
        <v>231</v>
      </c>
      <c r="G43" s="14">
        <v>61</v>
      </c>
      <c r="H43" s="38">
        <v>5</v>
      </c>
      <c r="I43" s="72">
        <v>0</v>
      </c>
    </row>
    <row r="44" spans="1:9" x14ac:dyDescent="0.2">
      <c r="A44" s="6" t="s">
        <v>71</v>
      </c>
      <c r="B44" s="49">
        <v>1195</v>
      </c>
      <c r="C44" s="49">
        <v>392</v>
      </c>
      <c r="D44" s="14">
        <v>423</v>
      </c>
      <c r="E44" s="14">
        <v>157</v>
      </c>
      <c r="F44" s="14">
        <v>173</v>
      </c>
      <c r="G44" s="14">
        <v>37</v>
      </c>
      <c r="H44" s="38">
        <v>13</v>
      </c>
      <c r="I44" s="72">
        <v>0.14981273408239701</v>
      </c>
    </row>
    <row r="45" spans="1:9" x14ac:dyDescent="0.2">
      <c r="A45" s="6" t="s">
        <v>72</v>
      </c>
      <c r="B45" s="49">
        <v>1775</v>
      </c>
      <c r="C45" s="49">
        <v>627</v>
      </c>
      <c r="D45" s="14">
        <v>654</v>
      </c>
      <c r="E45" s="14">
        <v>193</v>
      </c>
      <c r="F45" s="14">
        <v>215</v>
      </c>
      <c r="G45" s="14">
        <v>63</v>
      </c>
      <c r="H45" s="38">
        <v>23</v>
      </c>
      <c r="I45" s="72">
        <v>7.7901843676967023E-2</v>
      </c>
    </row>
    <row r="46" spans="1:9" x14ac:dyDescent="0.2">
      <c r="A46" s="6" t="s">
        <v>73</v>
      </c>
      <c r="B46" s="49">
        <v>414</v>
      </c>
      <c r="C46" s="49">
        <v>139</v>
      </c>
      <c r="D46" s="14">
        <v>163</v>
      </c>
      <c r="E46" s="14">
        <v>39</v>
      </c>
      <c r="F46" s="14">
        <v>61</v>
      </c>
      <c r="G46" s="14">
        <v>9</v>
      </c>
      <c r="H46" s="38">
        <v>3</v>
      </c>
      <c r="I46" s="72">
        <v>0.55865921787709494</v>
      </c>
    </row>
    <row r="47" spans="1:9" x14ac:dyDescent="0.2">
      <c r="A47" s="6" t="s">
        <v>74</v>
      </c>
      <c r="B47" s="49">
        <v>434</v>
      </c>
      <c r="C47" s="49">
        <v>127</v>
      </c>
      <c r="D47" s="14">
        <v>170</v>
      </c>
      <c r="E47" s="14">
        <v>52</v>
      </c>
      <c r="F47" s="14">
        <v>62</v>
      </c>
      <c r="G47" s="14">
        <v>18</v>
      </c>
      <c r="H47" s="38">
        <v>5</v>
      </c>
      <c r="I47" s="72">
        <v>0</v>
      </c>
    </row>
    <row r="48" spans="1:9" x14ac:dyDescent="0.2">
      <c r="A48" s="6" t="s">
        <v>75</v>
      </c>
      <c r="B48" s="49">
        <v>1559</v>
      </c>
      <c r="C48" s="49">
        <v>550</v>
      </c>
      <c r="D48" s="14">
        <v>584</v>
      </c>
      <c r="E48" s="14">
        <v>176</v>
      </c>
      <c r="F48" s="14">
        <v>184</v>
      </c>
      <c r="G48" s="14">
        <v>53</v>
      </c>
      <c r="H48" s="38">
        <v>12</v>
      </c>
      <c r="I48" s="72">
        <v>2.9886431560071723E-2</v>
      </c>
    </row>
    <row r="49" spans="1:9" x14ac:dyDescent="0.2">
      <c r="A49" s="6" t="s">
        <v>76</v>
      </c>
      <c r="B49" s="49">
        <v>1094</v>
      </c>
      <c r="C49" s="49">
        <v>316</v>
      </c>
      <c r="D49" s="14">
        <v>423</v>
      </c>
      <c r="E49" s="14">
        <v>130</v>
      </c>
      <c r="F49" s="14">
        <v>160</v>
      </c>
      <c r="G49" s="14">
        <v>50</v>
      </c>
      <c r="H49" s="38">
        <v>15</v>
      </c>
      <c r="I49" s="72">
        <v>0.19600156801254409</v>
      </c>
    </row>
    <row r="50" spans="1:9" x14ac:dyDescent="0.2">
      <c r="A50" s="6" t="s">
        <v>77</v>
      </c>
      <c r="B50" s="49">
        <v>4088</v>
      </c>
      <c r="C50" s="49">
        <v>1353</v>
      </c>
      <c r="D50" s="14">
        <v>1461</v>
      </c>
      <c r="E50" s="14">
        <v>489</v>
      </c>
      <c r="F50" s="14">
        <v>547</v>
      </c>
      <c r="G50" s="14">
        <v>180</v>
      </c>
      <c r="H50" s="38">
        <v>58</v>
      </c>
      <c r="I50" s="72">
        <v>0.28026301606122672</v>
      </c>
    </row>
    <row r="51" spans="1:9" x14ac:dyDescent="0.2">
      <c r="A51" s="5" t="str">
        <f>VLOOKUP("&lt;Zeilentitel_7&gt;",Uebersetzungen!$B$3:$E$100,Uebersetzungen!$B$2+1,FALSE)</f>
        <v>Region Maloja</v>
      </c>
      <c r="B51" s="43">
        <v>9651</v>
      </c>
      <c r="C51" s="43">
        <v>4286</v>
      </c>
      <c r="D51" s="8">
        <v>3145</v>
      </c>
      <c r="E51" s="8">
        <v>1075</v>
      </c>
      <c r="F51" s="8">
        <v>851</v>
      </c>
      <c r="G51" s="8">
        <v>233</v>
      </c>
      <c r="H51" s="42">
        <v>61</v>
      </c>
      <c r="I51" s="71"/>
    </row>
    <row r="52" spans="1:9" x14ac:dyDescent="0.2">
      <c r="A52" s="6" t="s">
        <v>42</v>
      </c>
      <c r="B52" s="49">
        <v>321</v>
      </c>
      <c r="C52" s="49">
        <v>130</v>
      </c>
      <c r="D52" s="14">
        <v>109</v>
      </c>
      <c r="E52" s="14">
        <v>38</v>
      </c>
      <c r="F52" s="14">
        <v>35</v>
      </c>
      <c r="G52" s="14">
        <v>6</v>
      </c>
      <c r="H52" s="38">
        <v>3</v>
      </c>
      <c r="I52" s="72">
        <v>0.2743484224965706</v>
      </c>
    </row>
    <row r="53" spans="1:9" x14ac:dyDescent="0.2">
      <c r="A53" s="6" t="s">
        <v>43</v>
      </c>
      <c r="B53" s="49">
        <v>751</v>
      </c>
      <c r="C53" s="49">
        <v>326</v>
      </c>
      <c r="D53" s="14">
        <v>257</v>
      </c>
      <c r="E53" s="14">
        <v>85</v>
      </c>
      <c r="F53" s="14">
        <v>62</v>
      </c>
      <c r="G53" s="14">
        <v>15</v>
      </c>
      <c r="H53" s="38">
        <v>6</v>
      </c>
      <c r="I53" s="72">
        <v>0.32959789057350031</v>
      </c>
    </row>
    <row r="54" spans="1:9" x14ac:dyDescent="0.2">
      <c r="A54" s="6" t="s">
        <v>44</v>
      </c>
      <c r="B54" s="49">
        <v>99</v>
      </c>
      <c r="C54" s="49">
        <v>33</v>
      </c>
      <c r="D54" s="14">
        <v>42</v>
      </c>
      <c r="E54" s="14">
        <v>12</v>
      </c>
      <c r="F54" s="14">
        <v>9</v>
      </c>
      <c r="G54" s="14">
        <v>3</v>
      </c>
      <c r="H54" s="38">
        <v>0</v>
      </c>
      <c r="I54" s="72">
        <v>3.9647577092511015</v>
      </c>
    </row>
    <row r="55" spans="1:9" x14ac:dyDescent="0.2">
      <c r="A55" s="6" t="s">
        <v>45</v>
      </c>
      <c r="B55" s="49">
        <v>1036</v>
      </c>
      <c r="C55" s="49">
        <v>414</v>
      </c>
      <c r="D55" s="14">
        <v>365</v>
      </c>
      <c r="E55" s="14">
        <v>137</v>
      </c>
      <c r="F55" s="14">
        <v>83</v>
      </c>
      <c r="G55" s="14">
        <v>32</v>
      </c>
      <c r="H55" s="38">
        <v>5</v>
      </c>
      <c r="I55" s="72">
        <v>0.90534979423868311</v>
      </c>
    </row>
    <row r="56" spans="1:9" x14ac:dyDescent="0.2">
      <c r="A56" s="6" t="s">
        <v>93</v>
      </c>
      <c r="B56" s="49">
        <v>403</v>
      </c>
      <c r="C56" s="49">
        <v>180</v>
      </c>
      <c r="D56" s="14">
        <v>132</v>
      </c>
      <c r="E56" s="14">
        <v>48</v>
      </c>
      <c r="F56" s="14">
        <v>30</v>
      </c>
      <c r="G56" s="14">
        <v>10</v>
      </c>
      <c r="H56" s="38">
        <v>3</v>
      </c>
      <c r="I56" s="72">
        <v>1.375</v>
      </c>
    </row>
    <row r="57" spans="1:9" x14ac:dyDescent="0.2">
      <c r="A57" s="6" t="s">
        <v>46</v>
      </c>
      <c r="B57" s="49">
        <v>1491</v>
      </c>
      <c r="C57" s="49">
        <v>636</v>
      </c>
      <c r="D57" s="14">
        <v>474</v>
      </c>
      <c r="E57" s="14">
        <v>172</v>
      </c>
      <c r="F57" s="14">
        <v>169</v>
      </c>
      <c r="G57" s="14">
        <v>33</v>
      </c>
      <c r="H57" s="38">
        <v>7</v>
      </c>
      <c r="I57" s="72">
        <v>0.12982797792924375</v>
      </c>
    </row>
    <row r="58" spans="1:9" x14ac:dyDescent="0.2">
      <c r="A58" s="6" t="s">
        <v>95</v>
      </c>
      <c r="B58" s="49">
        <v>2814</v>
      </c>
      <c r="C58" s="49">
        <v>1334</v>
      </c>
      <c r="D58" s="14">
        <v>896</v>
      </c>
      <c r="E58" s="14">
        <v>302</v>
      </c>
      <c r="F58" s="14">
        <v>211</v>
      </c>
      <c r="G58" s="14">
        <v>54</v>
      </c>
      <c r="H58" s="38">
        <v>17</v>
      </c>
      <c r="I58" s="72">
        <v>0.56615017878426699</v>
      </c>
    </row>
    <row r="59" spans="1:9" x14ac:dyDescent="0.2">
      <c r="A59" s="6" t="s">
        <v>47</v>
      </c>
      <c r="B59" s="49">
        <v>369</v>
      </c>
      <c r="C59" s="49">
        <v>160</v>
      </c>
      <c r="D59" s="14">
        <v>110</v>
      </c>
      <c r="E59" s="14">
        <v>42</v>
      </c>
      <c r="F59" s="14">
        <v>39</v>
      </c>
      <c r="G59" s="14">
        <v>15</v>
      </c>
      <c r="H59" s="38">
        <v>3</v>
      </c>
      <c r="I59" s="72">
        <v>0.26246719160104987</v>
      </c>
    </row>
    <row r="60" spans="1:9" x14ac:dyDescent="0.2">
      <c r="A60" s="6" t="s">
        <v>96</v>
      </c>
      <c r="B60" s="49">
        <v>346</v>
      </c>
      <c r="C60" s="49">
        <v>151</v>
      </c>
      <c r="D60" s="14">
        <v>107</v>
      </c>
      <c r="E60" s="14">
        <v>44</v>
      </c>
      <c r="F60" s="14">
        <v>36</v>
      </c>
      <c r="G60" s="14">
        <v>6</v>
      </c>
      <c r="H60" s="38">
        <v>2</v>
      </c>
      <c r="I60" s="72">
        <v>4.8040455120101138</v>
      </c>
    </row>
    <row r="61" spans="1:9" x14ac:dyDescent="0.2">
      <c r="A61" s="6" t="s">
        <v>48</v>
      </c>
      <c r="B61" s="49">
        <v>675</v>
      </c>
      <c r="C61" s="49">
        <v>350</v>
      </c>
      <c r="D61" s="14">
        <v>211</v>
      </c>
      <c r="E61" s="14">
        <v>59</v>
      </c>
      <c r="F61" s="14">
        <v>44</v>
      </c>
      <c r="G61" s="14">
        <v>9</v>
      </c>
      <c r="H61" s="38">
        <v>2</v>
      </c>
      <c r="I61" s="72">
        <v>1.1971268954509178</v>
      </c>
    </row>
    <row r="62" spans="1:9" x14ac:dyDescent="0.2">
      <c r="A62" s="6" t="s">
        <v>49</v>
      </c>
      <c r="B62" s="49">
        <v>574</v>
      </c>
      <c r="C62" s="49">
        <v>245</v>
      </c>
      <c r="D62" s="14">
        <v>196</v>
      </c>
      <c r="E62" s="14">
        <v>52</v>
      </c>
      <c r="F62" s="14">
        <v>64</v>
      </c>
      <c r="G62" s="14">
        <v>13</v>
      </c>
      <c r="H62" s="38">
        <v>4</v>
      </c>
      <c r="I62" s="72">
        <v>0.32840722495894908</v>
      </c>
    </row>
    <row r="63" spans="1:9" x14ac:dyDescent="0.2">
      <c r="A63" s="6" t="s">
        <v>97</v>
      </c>
      <c r="B63" s="49">
        <v>772</v>
      </c>
      <c r="C63" s="49">
        <v>327</v>
      </c>
      <c r="D63" s="14">
        <v>246</v>
      </c>
      <c r="E63" s="14">
        <v>84</v>
      </c>
      <c r="F63" s="14">
        <v>69</v>
      </c>
      <c r="G63" s="14">
        <v>37</v>
      </c>
      <c r="H63" s="38">
        <v>9</v>
      </c>
      <c r="I63" s="72">
        <v>0</v>
      </c>
    </row>
    <row r="64" spans="1:9" x14ac:dyDescent="0.2">
      <c r="A64" s="5" t="str">
        <f>VLOOKUP("&lt;Zeilentitel_8&gt;",Uebersetzungen!$B$3:$E$100,Uebersetzungen!$B$2+1,FALSE)</f>
        <v>Region Moesa</v>
      </c>
      <c r="B64" s="43">
        <v>4495</v>
      </c>
      <c r="C64" s="43">
        <v>1765</v>
      </c>
      <c r="D64" s="8">
        <v>1423</v>
      </c>
      <c r="E64" s="8">
        <v>627</v>
      </c>
      <c r="F64" s="8">
        <v>512</v>
      </c>
      <c r="G64" s="8">
        <v>134</v>
      </c>
      <c r="H64" s="42">
        <v>34</v>
      </c>
      <c r="I64" s="71"/>
    </row>
    <row r="65" spans="1:9" x14ac:dyDescent="0.2">
      <c r="A65" s="6" t="s">
        <v>50</v>
      </c>
      <c r="B65" s="49">
        <v>55</v>
      </c>
      <c r="C65" s="49">
        <v>29</v>
      </c>
      <c r="D65" s="14">
        <v>15</v>
      </c>
      <c r="E65" s="14">
        <v>4</v>
      </c>
      <c r="F65" s="14">
        <v>4</v>
      </c>
      <c r="G65" s="14">
        <v>3</v>
      </c>
      <c r="H65" s="38">
        <v>0</v>
      </c>
      <c r="I65" s="72">
        <v>0</v>
      </c>
    </row>
    <row r="66" spans="1:9" x14ac:dyDescent="0.2">
      <c r="A66" s="6" t="s">
        <v>51</v>
      </c>
      <c r="B66" s="49">
        <v>131</v>
      </c>
      <c r="C66" s="49">
        <v>58</v>
      </c>
      <c r="D66" s="14">
        <v>39</v>
      </c>
      <c r="E66" s="14">
        <v>18</v>
      </c>
      <c r="F66" s="14">
        <v>14</v>
      </c>
      <c r="G66" s="14">
        <v>2</v>
      </c>
      <c r="H66" s="38">
        <v>0</v>
      </c>
      <c r="I66" s="72">
        <v>0</v>
      </c>
    </row>
    <row r="67" spans="1:9" x14ac:dyDescent="0.2">
      <c r="A67" s="6" t="s">
        <v>52</v>
      </c>
      <c r="B67" s="49">
        <v>96</v>
      </c>
      <c r="C67" s="49">
        <v>47</v>
      </c>
      <c r="D67" s="14">
        <v>33</v>
      </c>
      <c r="E67" s="14">
        <v>5</v>
      </c>
      <c r="F67" s="14">
        <v>8</v>
      </c>
      <c r="G67" s="14">
        <v>2</v>
      </c>
      <c r="H67" s="38">
        <v>1</v>
      </c>
      <c r="I67" s="72">
        <v>1.6666666666666667</v>
      </c>
    </row>
    <row r="68" spans="1:9" x14ac:dyDescent="0.2">
      <c r="A68" s="6" t="s">
        <v>53</v>
      </c>
      <c r="B68" s="49">
        <v>68</v>
      </c>
      <c r="C68" s="49">
        <v>35</v>
      </c>
      <c r="D68" s="14">
        <v>27</v>
      </c>
      <c r="E68" s="14">
        <v>4</v>
      </c>
      <c r="F68" s="14">
        <v>2</v>
      </c>
      <c r="G68" s="14">
        <v>0</v>
      </c>
      <c r="H68" s="38">
        <v>0</v>
      </c>
      <c r="I68" s="72">
        <v>0</v>
      </c>
    </row>
    <row r="69" spans="1:9" x14ac:dyDescent="0.2">
      <c r="A69" s="6" t="s">
        <v>54</v>
      </c>
      <c r="B69" s="49">
        <v>401</v>
      </c>
      <c r="C69" s="49">
        <v>138</v>
      </c>
      <c r="D69" s="14">
        <v>136</v>
      </c>
      <c r="E69" s="14">
        <v>64</v>
      </c>
      <c r="F69" s="14">
        <v>55</v>
      </c>
      <c r="G69" s="14">
        <v>6</v>
      </c>
      <c r="H69" s="38">
        <v>2</v>
      </c>
      <c r="I69" s="72">
        <v>0.22962112514351321</v>
      </c>
    </row>
    <row r="70" spans="1:9" x14ac:dyDescent="0.2">
      <c r="A70" s="6" t="s">
        <v>55</v>
      </c>
      <c r="B70" s="49">
        <v>684</v>
      </c>
      <c r="C70" s="49">
        <v>281</v>
      </c>
      <c r="D70" s="14">
        <v>217</v>
      </c>
      <c r="E70" s="14">
        <v>79</v>
      </c>
      <c r="F70" s="14">
        <v>78</v>
      </c>
      <c r="G70" s="14">
        <v>22</v>
      </c>
      <c r="H70" s="38">
        <v>7</v>
      </c>
      <c r="I70" s="72">
        <v>0.41928721174004197</v>
      </c>
    </row>
    <row r="71" spans="1:9" x14ac:dyDescent="0.2">
      <c r="A71" s="6" t="s">
        <v>56</v>
      </c>
      <c r="B71" s="49">
        <v>163</v>
      </c>
      <c r="C71" s="49">
        <v>76</v>
      </c>
      <c r="D71" s="14">
        <v>46</v>
      </c>
      <c r="E71" s="14">
        <v>23</v>
      </c>
      <c r="F71" s="14">
        <v>10</v>
      </c>
      <c r="G71" s="14">
        <v>7</v>
      </c>
      <c r="H71" s="38">
        <v>1</v>
      </c>
      <c r="I71" s="72">
        <v>0.625</v>
      </c>
    </row>
    <row r="72" spans="1:9" x14ac:dyDescent="0.2">
      <c r="A72" s="6" t="s">
        <v>57</v>
      </c>
      <c r="B72" s="49">
        <v>347</v>
      </c>
      <c r="C72" s="49">
        <v>138</v>
      </c>
      <c r="D72" s="14">
        <v>101</v>
      </c>
      <c r="E72" s="14">
        <v>53</v>
      </c>
      <c r="F72" s="14">
        <v>42</v>
      </c>
      <c r="G72" s="14">
        <v>10</v>
      </c>
      <c r="H72" s="38">
        <v>3</v>
      </c>
      <c r="I72" s="72">
        <v>0.80428954423592491</v>
      </c>
    </row>
    <row r="73" spans="1:9" x14ac:dyDescent="0.2">
      <c r="A73" s="6" t="s">
        <v>58</v>
      </c>
      <c r="B73" s="49">
        <v>773</v>
      </c>
      <c r="C73" s="49">
        <v>300</v>
      </c>
      <c r="D73" s="14">
        <v>246</v>
      </c>
      <c r="E73" s="14">
        <v>115</v>
      </c>
      <c r="F73" s="14">
        <v>81</v>
      </c>
      <c r="G73" s="14">
        <v>22</v>
      </c>
      <c r="H73" s="38">
        <v>9</v>
      </c>
      <c r="I73" s="72">
        <v>0</v>
      </c>
    </row>
    <row r="74" spans="1:9" x14ac:dyDescent="0.2">
      <c r="A74" s="6" t="s">
        <v>98</v>
      </c>
      <c r="B74" s="49">
        <v>1216</v>
      </c>
      <c r="C74" s="49">
        <v>437</v>
      </c>
      <c r="D74" s="14">
        <v>392</v>
      </c>
      <c r="E74" s="14">
        <v>171</v>
      </c>
      <c r="F74" s="14">
        <v>161</v>
      </c>
      <c r="G74" s="14">
        <v>46</v>
      </c>
      <c r="H74" s="38">
        <v>9</v>
      </c>
      <c r="I74" s="72">
        <v>0.22413149047441167</v>
      </c>
    </row>
    <row r="75" spans="1:9" x14ac:dyDescent="0.2">
      <c r="A75" s="6" t="s">
        <v>59</v>
      </c>
      <c r="B75" s="49">
        <v>444</v>
      </c>
      <c r="C75" s="49">
        <v>172</v>
      </c>
      <c r="D75" s="14">
        <v>132</v>
      </c>
      <c r="E75" s="14">
        <v>79</v>
      </c>
      <c r="F75" s="14">
        <v>47</v>
      </c>
      <c r="G75" s="14">
        <v>12</v>
      </c>
      <c r="H75" s="38">
        <v>2</v>
      </c>
      <c r="I75" s="72">
        <v>1.1627906976744187</v>
      </c>
    </row>
    <row r="76" spans="1:9" x14ac:dyDescent="0.2">
      <c r="A76" s="6" t="s">
        <v>99</v>
      </c>
      <c r="B76" s="49">
        <v>117</v>
      </c>
      <c r="C76" s="49">
        <v>54</v>
      </c>
      <c r="D76" s="14">
        <v>39</v>
      </c>
      <c r="E76" s="14">
        <v>12</v>
      </c>
      <c r="F76" s="14">
        <v>10</v>
      </c>
      <c r="G76" s="14">
        <v>2</v>
      </c>
      <c r="H76" s="38">
        <v>0</v>
      </c>
      <c r="I76" s="72">
        <v>0.45662100456621002</v>
      </c>
    </row>
    <row r="77" spans="1:9" x14ac:dyDescent="0.2">
      <c r="A77" s="5" t="str">
        <f>VLOOKUP("&lt;Zeilentitel_9&gt;",Uebersetzungen!$B$3:$E$100,Uebersetzungen!$B$2+1,FALSE)</f>
        <v>Region Plessur</v>
      </c>
      <c r="B77" s="43">
        <v>22919</v>
      </c>
      <c r="C77" s="43">
        <v>9956</v>
      </c>
      <c r="D77" s="8">
        <v>7523</v>
      </c>
      <c r="E77" s="8">
        <v>2493</v>
      </c>
      <c r="F77" s="8">
        <v>2190</v>
      </c>
      <c r="G77" s="8">
        <v>592</v>
      </c>
      <c r="H77" s="42">
        <v>165</v>
      </c>
      <c r="I77" s="71"/>
    </row>
    <row r="78" spans="1:9" x14ac:dyDescent="0.2">
      <c r="A78" s="6" t="s">
        <v>67</v>
      </c>
      <c r="B78" s="49">
        <v>20180</v>
      </c>
      <c r="C78" s="49">
        <v>8731</v>
      </c>
      <c r="D78" s="14">
        <v>6610</v>
      </c>
      <c r="E78" s="14">
        <v>2213</v>
      </c>
      <c r="F78" s="14">
        <v>1963</v>
      </c>
      <c r="G78" s="14">
        <v>527</v>
      </c>
      <c r="H78" s="38">
        <v>136</v>
      </c>
      <c r="I78" s="72">
        <v>6.9556576822754942E-2</v>
      </c>
    </row>
    <row r="79" spans="1:9" x14ac:dyDescent="0.2">
      <c r="A79" s="6" t="s">
        <v>68</v>
      </c>
      <c r="B79" s="49">
        <v>996</v>
      </c>
      <c r="C79" s="49">
        <v>407</v>
      </c>
      <c r="D79" s="14">
        <v>342</v>
      </c>
      <c r="E79" s="14">
        <v>113</v>
      </c>
      <c r="F79" s="14">
        <v>91</v>
      </c>
      <c r="G79" s="14">
        <v>31</v>
      </c>
      <c r="H79" s="38">
        <v>12</v>
      </c>
      <c r="I79" s="72">
        <v>0.23618327822390173</v>
      </c>
    </row>
    <row r="80" spans="1:9" x14ac:dyDescent="0.2">
      <c r="A80" s="6" t="s">
        <v>69</v>
      </c>
      <c r="B80" s="49">
        <v>1743</v>
      </c>
      <c r="C80" s="49">
        <v>818</v>
      </c>
      <c r="D80" s="14">
        <v>571</v>
      </c>
      <c r="E80" s="14">
        <v>167</v>
      </c>
      <c r="F80" s="14">
        <v>136</v>
      </c>
      <c r="G80" s="14">
        <v>34</v>
      </c>
      <c r="H80" s="38">
        <v>17</v>
      </c>
      <c r="I80" s="72">
        <v>0.61004223369310184</v>
      </c>
    </row>
    <row r="81" spans="1:9" x14ac:dyDescent="0.2">
      <c r="A81" s="5" t="str">
        <f>VLOOKUP("&lt;Zeilentitel_10&gt;",Uebersetzungen!$B$3:$E$100,Uebersetzungen!$B$2+1,FALSE)</f>
        <v>Region Prättigau/Davos</v>
      </c>
      <c r="B81" s="43">
        <v>13097</v>
      </c>
      <c r="C81" s="43">
        <v>5245</v>
      </c>
      <c r="D81" s="8">
        <v>4460</v>
      </c>
      <c r="E81" s="8">
        <v>1450</v>
      </c>
      <c r="F81" s="8">
        <v>1359</v>
      </c>
      <c r="G81" s="8">
        <v>440</v>
      </c>
      <c r="H81" s="42">
        <v>143</v>
      </c>
      <c r="I81" s="71"/>
    </row>
    <row r="82" spans="1:9" x14ac:dyDescent="0.2">
      <c r="A82" s="6" t="s">
        <v>61</v>
      </c>
      <c r="B82" s="49">
        <v>5608</v>
      </c>
      <c r="C82" s="49">
        <v>2459</v>
      </c>
      <c r="D82" s="14">
        <v>1787</v>
      </c>
      <c r="E82" s="14">
        <v>624</v>
      </c>
      <c r="F82" s="14">
        <v>552</v>
      </c>
      <c r="G82" s="14">
        <v>141</v>
      </c>
      <c r="H82" s="38">
        <v>45</v>
      </c>
      <c r="I82" s="72">
        <v>0.14806284445175619</v>
      </c>
    </row>
    <row r="83" spans="1:9" x14ac:dyDescent="0.2">
      <c r="A83" s="6" t="s">
        <v>62</v>
      </c>
      <c r="B83" s="49">
        <v>280</v>
      </c>
      <c r="C83" s="49">
        <v>94</v>
      </c>
      <c r="D83" s="14">
        <v>99</v>
      </c>
      <c r="E83" s="14">
        <v>37</v>
      </c>
      <c r="F83" s="14">
        <v>30</v>
      </c>
      <c r="G83" s="14">
        <v>16</v>
      </c>
      <c r="H83" s="38">
        <v>4</v>
      </c>
      <c r="I83" s="72">
        <v>0</v>
      </c>
    </row>
    <row r="84" spans="1:9" x14ac:dyDescent="0.2">
      <c r="A84" s="6" t="s">
        <v>63</v>
      </c>
      <c r="B84" s="49">
        <v>81</v>
      </c>
      <c r="C84" s="49">
        <v>21</v>
      </c>
      <c r="D84" s="14">
        <v>31</v>
      </c>
      <c r="E84" s="14">
        <v>13</v>
      </c>
      <c r="F84" s="14">
        <v>5</v>
      </c>
      <c r="G84" s="14">
        <v>7</v>
      </c>
      <c r="H84" s="38">
        <v>4</v>
      </c>
      <c r="I84" s="72">
        <v>2.4271844660194173</v>
      </c>
    </row>
    <row r="85" spans="1:9" x14ac:dyDescent="0.2">
      <c r="A85" s="6" t="s">
        <v>64</v>
      </c>
      <c r="B85" s="49">
        <v>535</v>
      </c>
      <c r="C85" s="49">
        <v>180</v>
      </c>
      <c r="D85" s="14">
        <v>216</v>
      </c>
      <c r="E85" s="14">
        <v>61</v>
      </c>
      <c r="F85" s="14">
        <v>52</v>
      </c>
      <c r="G85" s="14">
        <v>21</v>
      </c>
      <c r="H85" s="38">
        <v>5</v>
      </c>
      <c r="I85" s="72">
        <v>0.59982862039417306</v>
      </c>
    </row>
    <row r="86" spans="1:9" x14ac:dyDescent="0.2">
      <c r="A86" s="6" t="s">
        <v>100</v>
      </c>
      <c r="B86" s="49">
        <v>2280</v>
      </c>
      <c r="C86" s="49">
        <v>958</v>
      </c>
      <c r="D86" s="14">
        <v>790</v>
      </c>
      <c r="E86" s="14">
        <v>231</v>
      </c>
      <c r="F86" s="14">
        <v>225</v>
      </c>
      <c r="G86" s="14">
        <v>62</v>
      </c>
      <c r="H86" s="38">
        <v>14</v>
      </c>
      <c r="I86" s="72">
        <v>0.35978835978835977</v>
      </c>
    </row>
    <row r="87" spans="1:9" x14ac:dyDescent="0.2">
      <c r="A87" s="6" t="s">
        <v>89</v>
      </c>
      <c r="B87" s="49">
        <v>104</v>
      </c>
      <c r="C87" s="49">
        <v>35</v>
      </c>
      <c r="D87" s="14">
        <v>36</v>
      </c>
      <c r="E87" s="14">
        <v>14</v>
      </c>
      <c r="F87" s="14">
        <v>10</v>
      </c>
      <c r="G87" s="14">
        <v>5</v>
      </c>
      <c r="H87" s="38">
        <v>4</v>
      </c>
      <c r="I87" s="72">
        <v>0</v>
      </c>
    </row>
    <row r="88" spans="1:9" x14ac:dyDescent="0.2">
      <c r="A88" s="6" t="s">
        <v>65</v>
      </c>
      <c r="B88" s="49">
        <v>446</v>
      </c>
      <c r="C88" s="49">
        <v>174</v>
      </c>
      <c r="D88" s="14">
        <v>167</v>
      </c>
      <c r="E88" s="14">
        <v>48</v>
      </c>
      <c r="F88" s="14">
        <v>32</v>
      </c>
      <c r="G88" s="14">
        <v>17</v>
      </c>
      <c r="H88" s="38">
        <v>8</v>
      </c>
      <c r="I88" s="72">
        <v>0.743099787685775</v>
      </c>
    </row>
    <row r="89" spans="1:9" x14ac:dyDescent="0.2">
      <c r="A89" s="6" t="s">
        <v>66</v>
      </c>
      <c r="B89" s="49">
        <v>730</v>
      </c>
      <c r="C89" s="49">
        <v>233</v>
      </c>
      <c r="D89" s="14">
        <v>282</v>
      </c>
      <c r="E89" s="14">
        <v>78</v>
      </c>
      <c r="F89" s="14">
        <v>91</v>
      </c>
      <c r="G89" s="14">
        <v>37</v>
      </c>
      <c r="H89" s="38">
        <v>9</v>
      </c>
      <c r="I89" s="72">
        <v>0</v>
      </c>
    </row>
    <row r="90" spans="1:9" x14ac:dyDescent="0.2">
      <c r="A90" s="6" t="s">
        <v>78</v>
      </c>
      <c r="B90" s="49">
        <v>1023</v>
      </c>
      <c r="C90" s="49">
        <v>383</v>
      </c>
      <c r="D90" s="14">
        <v>363</v>
      </c>
      <c r="E90" s="14">
        <v>112</v>
      </c>
      <c r="F90" s="14">
        <v>115</v>
      </c>
      <c r="G90" s="14">
        <v>39</v>
      </c>
      <c r="H90" s="38">
        <v>11</v>
      </c>
      <c r="I90" s="72">
        <v>0</v>
      </c>
    </row>
    <row r="91" spans="1:9" x14ac:dyDescent="0.2">
      <c r="A91" s="6" t="s">
        <v>79</v>
      </c>
      <c r="B91" s="49">
        <v>1354</v>
      </c>
      <c r="C91" s="49">
        <v>485</v>
      </c>
      <c r="D91" s="14">
        <v>454</v>
      </c>
      <c r="E91" s="14">
        <v>162</v>
      </c>
      <c r="F91" s="14">
        <v>166</v>
      </c>
      <c r="G91" s="14">
        <v>61</v>
      </c>
      <c r="H91" s="38">
        <v>26</v>
      </c>
      <c r="I91" s="72">
        <v>0.19834710743801653</v>
      </c>
    </row>
    <row r="92" spans="1:9" x14ac:dyDescent="0.2">
      <c r="A92" s="6" t="s">
        <v>80</v>
      </c>
      <c r="B92" s="49">
        <v>656</v>
      </c>
      <c r="C92" s="49">
        <v>223</v>
      </c>
      <c r="D92" s="14">
        <v>235</v>
      </c>
      <c r="E92" s="14">
        <v>70</v>
      </c>
      <c r="F92" s="14">
        <v>81</v>
      </c>
      <c r="G92" s="14">
        <v>34</v>
      </c>
      <c r="H92" s="38">
        <v>13</v>
      </c>
      <c r="I92" s="72">
        <v>0.2682763246143528</v>
      </c>
    </row>
    <row r="93" spans="1:9" x14ac:dyDescent="0.2">
      <c r="A93" s="5" t="str">
        <f>VLOOKUP("&lt;Zeilentitel_11&gt;",Uebersetzungen!$B$3:$E$100,Uebersetzungen!$B$2+1,FALSE)</f>
        <v>Region Surselva</v>
      </c>
      <c r="B93" s="43">
        <v>10646</v>
      </c>
      <c r="C93" s="43">
        <v>4190</v>
      </c>
      <c r="D93" s="8">
        <v>3790</v>
      </c>
      <c r="E93" s="8">
        <v>1130</v>
      </c>
      <c r="F93" s="8">
        <v>1043</v>
      </c>
      <c r="G93" s="8">
        <v>386</v>
      </c>
      <c r="H93" s="42">
        <v>107</v>
      </c>
      <c r="I93" s="71"/>
    </row>
    <row r="94" spans="1:9" x14ac:dyDescent="0.2">
      <c r="A94" s="6" t="s">
        <v>6</v>
      </c>
      <c r="B94" s="49">
        <v>307</v>
      </c>
      <c r="C94" s="49">
        <v>113</v>
      </c>
      <c r="D94" s="14">
        <v>112</v>
      </c>
      <c r="E94" s="14">
        <v>30</v>
      </c>
      <c r="F94" s="14">
        <v>38</v>
      </c>
      <c r="G94" s="14">
        <v>11</v>
      </c>
      <c r="H94" s="38">
        <v>3</v>
      </c>
      <c r="I94" s="72">
        <v>3.6671368124118473</v>
      </c>
    </row>
    <row r="95" spans="1:9" x14ac:dyDescent="0.2">
      <c r="A95" s="6" t="s">
        <v>7</v>
      </c>
      <c r="B95" s="49">
        <v>1185</v>
      </c>
      <c r="C95" s="49">
        <v>534</v>
      </c>
      <c r="D95" s="14">
        <v>415</v>
      </c>
      <c r="E95" s="14">
        <v>106</v>
      </c>
      <c r="F95" s="14">
        <v>95</v>
      </c>
      <c r="G95" s="14">
        <v>28</v>
      </c>
      <c r="H95" s="38">
        <v>7</v>
      </c>
      <c r="I95" s="72">
        <v>0.2992731936725096</v>
      </c>
    </row>
    <row r="96" spans="1:9" x14ac:dyDescent="0.2">
      <c r="A96" s="6" t="s">
        <v>8</v>
      </c>
      <c r="B96" s="49">
        <v>355</v>
      </c>
      <c r="C96" s="49">
        <v>122</v>
      </c>
      <c r="D96" s="14">
        <v>131</v>
      </c>
      <c r="E96" s="14">
        <v>28</v>
      </c>
      <c r="F96" s="14">
        <v>54</v>
      </c>
      <c r="G96" s="14">
        <v>19</v>
      </c>
      <c r="H96" s="38">
        <v>1</v>
      </c>
      <c r="I96" s="72">
        <v>0</v>
      </c>
    </row>
    <row r="97" spans="1:9" x14ac:dyDescent="0.2">
      <c r="A97" s="6" t="s">
        <v>9</v>
      </c>
      <c r="B97" s="49">
        <v>314</v>
      </c>
      <c r="C97" s="49">
        <v>129</v>
      </c>
      <c r="D97" s="14">
        <v>102</v>
      </c>
      <c r="E97" s="14">
        <v>44</v>
      </c>
      <c r="F97" s="14">
        <v>33</v>
      </c>
      <c r="G97" s="14">
        <v>4</v>
      </c>
      <c r="H97" s="38">
        <v>2</v>
      </c>
      <c r="I97" s="72">
        <v>0</v>
      </c>
    </row>
    <row r="98" spans="1:9" x14ac:dyDescent="0.2">
      <c r="A98" s="6" t="s">
        <v>10</v>
      </c>
      <c r="B98" s="49">
        <v>516</v>
      </c>
      <c r="C98" s="49">
        <v>254</v>
      </c>
      <c r="D98" s="14">
        <v>152</v>
      </c>
      <c r="E98" s="14">
        <v>43</v>
      </c>
      <c r="F98" s="14">
        <v>40</v>
      </c>
      <c r="G98" s="14">
        <v>24</v>
      </c>
      <c r="H98" s="38">
        <v>3</v>
      </c>
      <c r="I98" s="72">
        <v>2.075098814229249</v>
      </c>
    </row>
    <row r="99" spans="1:9" x14ac:dyDescent="0.2">
      <c r="A99" s="6" t="s">
        <v>11</v>
      </c>
      <c r="B99" s="49">
        <v>983</v>
      </c>
      <c r="C99" s="49">
        <v>373</v>
      </c>
      <c r="D99" s="14">
        <v>372</v>
      </c>
      <c r="E99" s="14">
        <v>122</v>
      </c>
      <c r="F99" s="14">
        <v>72</v>
      </c>
      <c r="G99" s="14">
        <v>29</v>
      </c>
      <c r="H99" s="38">
        <v>15</v>
      </c>
      <c r="I99" s="72">
        <v>0.19792182088075211</v>
      </c>
    </row>
    <row r="100" spans="1:9" x14ac:dyDescent="0.2">
      <c r="A100" s="6" t="s">
        <v>12</v>
      </c>
      <c r="B100" s="49">
        <v>2439</v>
      </c>
      <c r="C100" s="49">
        <v>962</v>
      </c>
      <c r="D100" s="14">
        <v>853</v>
      </c>
      <c r="E100" s="14">
        <v>254</v>
      </c>
      <c r="F100" s="14">
        <v>267</v>
      </c>
      <c r="G100" s="14">
        <v>83</v>
      </c>
      <c r="H100" s="38">
        <v>20</v>
      </c>
      <c r="I100" s="72">
        <v>0.41420118343195267</v>
      </c>
    </row>
    <row r="101" spans="1:9" x14ac:dyDescent="0.2">
      <c r="A101" s="6" t="s">
        <v>23</v>
      </c>
      <c r="B101" s="49">
        <v>413</v>
      </c>
      <c r="C101" s="49">
        <v>134</v>
      </c>
      <c r="D101" s="14">
        <v>142</v>
      </c>
      <c r="E101" s="14">
        <v>52</v>
      </c>
      <c r="F101" s="14">
        <v>50</v>
      </c>
      <c r="G101" s="14">
        <v>25</v>
      </c>
      <c r="H101" s="38">
        <v>10</v>
      </c>
      <c r="I101" s="72">
        <v>1.4358974358974359</v>
      </c>
    </row>
    <row r="102" spans="1:9" x14ac:dyDescent="0.2">
      <c r="A102" s="6" t="s">
        <v>81</v>
      </c>
      <c r="B102" s="49">
        <v>802</v>
      </c>
      <c r="C102" s="49">
        <v>283</v>
      </c>
      <c r="D102" s="14">
        <v>288</v>
      </c>
      <c r="E102" s="14">
        <v>105</v>
      </c>
      <c r="F102" s="14">
        <v>75</v>
      </c>
      <c r="G102" s="14">
        <v>42</v>
      </c>
      <c r="H102" s="38">
        <v>9</v>
      </c>
      <c r="I102" s="72">
        <v>0.11331444759206798</v>
      </c>
    </row>
    <row r="103" spans="1:9" x14ac:dyDescent="0.2">
      <c r="A103" s="6" t="s">
        <v>82</v>
      </c>
      <c r="B103" s="49">
        <v>1008</v>
      </c>
      <c r="C103" s="49">
        <v>407</v>
      </c>
      <c r="D103" s="14">
        <v>351</v>
      </c>
      <c r="E103" s="14">
        <v>103</v>
      </c>
      <c r="F103" s="14">
        <v>94</v>
      </c>
      <c r="G103" s="14">
        <v>38</v>
      </c>
      <c r="H103" s="38">
        <v>15</v>
      </c>
      <c r="I103" s="72">
        <v>1.4031805425631432</v>
      </c>
    </row>
    <row r="104" spans="1:9" x14ac:dyDescent="0.2">
      <c r="A104" s="6" t="s">
        <v>83</v>
      </c>
      <c r="B104" s="49">
        <v>151</v>
      </c>
      <c r="C104" s="49">
        <v>49</v>
      </c>
      <c r="D104" s="14">
        <v>61</v>
      </c>
      <c r="E104" s="14">
        <v>22</v>
      </c>
      <c r="F104" s="14">
        <v>13</v>
      </c>
      <c r="G104" s="14">
        <v>4</v>
      </c>
      <c r="H104" s="38">
        <v>2</v>
      </c>
      <c r="I104" s="72">
        <v>0.61919504643962853</v>
      </c>
    </row>
    <row r="105" spans="1:9" x14ac:dyDescent="0.2">
      <c r="A105" s="6" t="s">
        <v>84</v>
      </c>
      <c r="B105" s="49">
        <v>491</v>
      </c>
      <c r="C105" s="49">
        <v>165</v>
      </c>
      <c r="D105" s="14">
        <v>196</v>
      </c>
      <c r="E105" s="14">
        <v>55</v>
      </c>
      <c r="F105" s="14">
        <v>56</v>
      </c>
      <c r="G105" s="14">
        <v>15</v>
      </c>
      <c r="H105" s="38">
        <v>4</v>
      </c>
      <c r="I105" s="72">
        <v>9.5238095238095233E-2</v>
      </c>
    </row>
    <row r="106" spans="1:9" x14ac:dyDescent="0.2">
      <c r="A106" s="6" t="s">
        <v>85</v>
      </c>
      <c r="B106" s="49">
        <v>593</v>
      </c>
      <c r="C106" s="49">
        <v>240</v>
      </c>
      <c r="D106" s="14">
        <v>215</v>
      </c>
      <c r="E106" s="14">
        <v>54</v>
      </c>
      <c r="F106" s="14">
        <v>59</v>
      </c>
      <c r="G106" s="14">
        <v>22</v>
      </c>
      <c r="H106" s="38">
        <v>3</v>
      </c>
      <c r="I106" s="72">
        <v>0.40849673202614384</v>
      </c>
    </row>
    <row r="107" spans="1:9" x14ac:dyDescent="0.2">
      <c r="A107" s="6" t="s">
        <v>86</v>
      </c>
      <c r="B107" s="49">
        <v>544</v>
      </c>
      <c r="C107" s="49">
        <v>211</v>
      </c>
      <c r="D107" s="14">
        <v>197</v>
      </c>
      <c r="E107" s="14">
        <v>63</v>
      </c>
      <c r="F107" s="14">
        <v>42</v>
      </c>
      <c r="G107" s="14">
        <v>23</v>
      </c>
      <c r="H107" s="38">
        <v>8</v>
      </c>
      <c r="I107" s="72">
        <v>0</v>
      </c>
    </row>
    <row r="108" spans="1:9" x14ac:dyDescent="0.2">
      <c r="A108" s="6" t="s">
        <v>90</v>
      </c>
      <c r="B108" s="49">
        <v>545</v>
      </c>
      <c r="C108" s="49">
        <v>214</v>
      </c>
      <c r="D108" s="14">
        <v>203</v>
      </c>
      <c r="E108" s="14">
        <v>49</v>
      </c>
      <c r="F108" s="14">
        <v>55</v>
      </c>
      <c r="G108" s="14">
        <v>19</v>
      </c>
      <c r="H108" s="38">
        <v>5</v>
      </c>
      <c r="I108" s="72">
        <v>0.60137457044673548</v>
      </c>
    </row>
    <row r="109" spans="1:9" x14ac:dyDescent="0.2">
      <c r="A109" s="5" t="str">
        <f>VLOOKUP("&lt;Zeilentitel_12&gt;",Uebersetzungen!$B$3:$E$100,Uebersetzungen!$B$2+1,FALSE)</f>
        <v>Region Viamala</v>
      </c>
      <c r="B109" s="43">
        <v>6681</v>
      </c>
      <c r="C109" s="43">
        <v>2487</v>
      </c>
      <c r="D109" s="8">
        <v>2287</v>
      </c>
      <c r="E109" s="8">
        <v>772</v>
      </c>
      <c r="F109" s="8">
        <v>755</v>
      </c>
      <c r="G109" s="8">
        <v>274</v>
      </c>
      <c r="H109" s="42">
        <v>106</v>
      </c>
      <c r="I109" s="71"/>
    </row>
    <row r="110" spans="1:9" x14ac:dyDescent="0.2">
      <c r="A110" s="6" t="s">
        <v>13</v>
      </c>
      <c r="B110" s="49">
        <v>168</v>
      </c>
      <c r="C110" s="49">
        <v>68</v>
      </c>
      <c r="D110" s="14">
        <v>55</v>
      </c>
      <c r="E110" s="14">
        <v>17</v>
      </c>
      <c r="F110" s="14">
        <v>21</v>
      </c>
      <c r="G110" s="14">
        <v>6</v>
      </c>
      <c r="H110" s="38">
        <v>1</v>
      </c>
      <c r="I110" s="72">
        <v>0.2857142857142857</v>
      </c>
    </row>
    <row r="111" spans="1:9" x14ac:dyDescent="0.2">
      <c r="A111" s="6" t="s">
        <v>14</v>
      </c>
      <c r="B111" s="49">
        <v>145</v>
      </c>
      <c r="C111" s="49">
        <v>49</v>
      </c>
      <c r="D111" s="14">
        <v>50</v>
      </c>
      <c r="E111" s="14">
        <v>13</v>
      </c>
      <c r="F111" s="14">
        <v>20</v>
      </c>
      <c r="G111" s="14">
        <v>8</v>
      </c>
      <c r="H111" s="38">
        <v>5</v>
      </c>
      <c r="I111" s="72">
        <v>1.1695906432748537</v>
      </c>
    </row>
    <row r="112" spans="1:9" x14ac:dyDescent="0.2">
      <c r="A112" s="6" t="s">
        <v>15</v>
      </c>
      <c r="B112" s="49">
        <v>378</v>
      </c>
      <c r="C112" s="49">
        <v>141</v>
      </c>
      <c r="D112" s="14">
        <v>117</v>
      </c>
      <c r="E112" s="14">
        <v>44</v>
      </c>
      <c r="F112" s="14">
        <v>45</v>
      </c>
      <c r="G112" s="14">
        <v>28</v>
      </c>
      <c r="H112" s="38">
        <v>3</v>
      </c>
      <c r="I112" s="72">
        <v>0</v>
      </c>
    </row>
    <row r="113" spans="1:9" x14ac:dyDescent="0.2">
      <c r="A113" s="6" t="s">
        <v>16</v>
      </c>
      <c r="B113" s="49">
        <v>420</v>
      </c>
      <c r="C113" s="49">
        <v>131</v>
      </c>
      <c r="D113" s="14">
        <v>154</v>
      </c>
      <c r="E113" s="14">
        <v>58</v>
      </c>
      <c r="F113" s="14">
        <v>53</v>
      </c>
      <c r="G113" s="14">
        <v>17</v>
      </c>
      <c r="H113" s="38">
        <v>7</v>
      </c>
      <c r="I113" s="72">
        <v>0.83160083160083165</v>
      </c>
    </row>
    <row r="114" spans="1:9" x14ac:dyDescent="0.2">
      <c r="A114" s="6" t="s">
        <v>17</v>
      </c>
      <c r="B114" s="49">
        <v>1142</v>
      </c>
      <c r="C114" s="49">
        <v>412</v>
      </c>
      <c r="D114" s="14">
        <v>423</v>
      </c>
      <c r="E114" s="14">
        <v>120</v>
      </c>
      <c r="F114" s="14">
        <v>131</v>
      </c>
      <c r="G114" s="14">
        <v>42</v>
      </c>
      <c r="H114" s="38">
        <v>14</v>
      </c>
      <c r="I114" s="72">
        <v>0.64386317907444668</v>
      </c>
    </row>
    <row r="115" spans="1:9" x14ac:dyDescent="0.2">
      <c r="A115" s="6" t="s">
        <v>18</v>
      </c>
      <c r="B115" s="49">
        <v>107</v>
      </c>
      <c r="C115" s="49">
        <v>36</v>
      </c>
      <c r="D115" s="14">
        <v>34</v>
      </c>
      <c r="E115" s="14">
        <v>11</v>
      </c>
      <c r="F115" s="14">
        <v>17</v>
      </c>
      <c r="G115" s="14">
        <v>6</v>
      </c>
      <c r="H115" s="38">
        <v>3</v>
      </c>
      <c r="I115" s="72">
        <v>0.390625</v>
      </c>
    </row>
    <row r="116" spans="1:9" x14ac:dyDescent="0.2">
      <c r="A116" s="6" t="s">
        <v>19</v>
      </c>
      <c r="B116" s="49">
        <v>216</v>
      </c>
      <c r="C116" s="49">
        <v>54</v>
      </c>
      <c r="D116" s="14">
        <v>75</v>
      </c>
      <c r="E116" s="14">
        <v>34</v>
      </c>
      <c r="F116" s="14">
        <v>33</v>
      </c>
      <c r="G116" s="14">
        <v>14</v>
      </c>
      <c r="H116" s="38">
        <v>6</v>
      </c>
      <c r="I116" s="72">
        <v>0</v>
      </c>
    </row>
    <row r="117" spans="1:9" x14ac:dyDescent="0.2">
      <c r="A117" s="6" t="s">
        <v>20</v>
      </c>
      <c r="B117" s="49">
        <v>1670</v>
      </c>
      <c r="C117" s="49">
        <v>700</v>
      </c>
      <c r="D117" s="14">
        <v>542</v>
      </c>
      <c r="E117" s="14">
        <v>195</v>
      </c>
      <c r="F117" s="14">
        <v>160</v>
      </c>
      <c r="G117" s="14">
        <v>53</v>
      </c>
      <c r="H117" s="38">
        <v>20</v>
      </c>
      <c r="I117" s="72">
        <v>0.22935779816513763</v>
      </c>
    </row>
    <row r="118" spans="1:9" x14ac:dyDescent="0.2">
      <c r="A118" s="6" t="s">
        <v>21</v>
      </c>
      <c r="B118" s="49">
        <v>68</v>
      </c>
      <c r="C118" s="49">
        <v>20</v>
      </c>
      <c r="D118" s="14">
        <v>30</v>
      </c>
      <c r="E118" s="14">
        <v>9</v>
      </c>
      <c r="F118" s="14">
        <v>6</v>
      </c>
      <c r="G118" s="14">
        <v>2</v>
      </c>
      <c r="H118" s="38">
        <v>1</v>
      </c>
      <c r="I118" s="72">
        <v>1.3333333333333335</v>
      </c>
    </row>
    <row r="119" spans="1:9" x14ac:dyDescent="0.2">
      <c r="A119" s="6" t="s">
        <v>22</v>
      </c>
      <c r="B119" s="49">
        <v>79</v>
      </c>
      <c r="C119" s="49">
        <v>25</v>
      </c>
      <c r="D119" s="14">
        <v>39</v>
      </c>
      <c r="E119" s="14">
        <v>6</v>
      </c>
      <c r="F119" s="14">
        <v>6</v>
      </c>
      <c r="G119" s="14">
        <v>3</v>
      </c>
      <c r="H119" s="38">
        <v>0</v>
      </c>
      <c r="I119" s="72">
        <v>0</v>
      </c>
    </row>
    <row r="120" spans="1:9" x14ac:dyDescent="0.2">
      <c r="A120" s="6" t="s">
        <v>24</v>
      </c>
      <c r="B120" s="49">
        <v>984</v>
      </c>
      <c r="C120" s="49">
        <v>321</v>
      </c>
      <c r="D120" s="14">
        <v>350</v>
      </c>
      <c r="E120" s="14">
        <v>124</v>
      </c>
      <c r="F120" s="14">
        <v>123</v>
      </c>
      <c r="G120" s="14">
        <v>49</v>
      </c>
      <c r="H120" s="38">
        <v>17</v>
      </c>
      <c r="I120" s="72">
        <v>0.17809439002671415</v>
      </c>
    </row>
    <row r="121" spans="1:9" x14ac:dyDescent="0.2">
      <c r="A121" s="6" t="s">
        <v>25</v>
      </c>
      <c r="B121" s="49">
        <v>74</v>
      </c>
      <c r="C121" s="49">
        <v>34</v>
      </c>
      <c r="D121" s="14">
        <v>18</v>
      </c>
      <c r="E121" s="14">
        <v>8</v>
      </c>
      <c r="F121" s="14">
        <v>5</v>
      </c>
      <c r="G121" s="14">
        <v>4</v>
      </c>
      <c r="H121" s="38">
        <v>5</v>
      </c>
      <c r="I121" s="72">
        <v>1.7341040462427744</v>
      </c>
    </row>
    <row r="122" spans="1:9" x14ac:dyDescent="0.2">
      <c r="A122" s="6" t="s">
        <v>26</v>
      </c>
      <c r="B122" s="49">
        <v>65</v>
      </c>
      <c r="C122" s="49">
        <v>23</v>
      </c>
      <c r="D122" s="14">
        <v>23</v>
      </c>
      <c r="E122" s="14">
        <v>6</v>
      </c>
      <c r="F122" s="14">
        <v>7</v>
      </c>
      <c r="G122" s="14">
        <v>4</v>
      </c>
      <c r="H122" s="38">
        <v>2</v>
      </c>
      <c r="I122" s="72">
        <v>1.3333333333333335</v>
      </c>
    </row>
    <row r="123" spans="1:9" x14ac:dyDescent="0.2">
      <c r="A123" s="6" t="s">
        <v>27</v>
      </c>
      <c r="B123" s="49">
        <v>439</v>
      </c>
      <c r="C123" s="49">
        <v>182</v>
      </c>
      <c r="D123" s="14">
        <v>139</v>
      </c>
      <c r="E123" s="14">
        <v>41</v>
      </c>
      <c r="F123" s="14">
        <v>59</v>
      </c>
      <c r="G123" s="14">
        <v>12</v>
      </c>
      <c r="H123" s="38">
        <v>6</v>
      </c>
      <c r="I123" s="72">
        <v>0.2176278563656148</v>
      </c>
    </row>
    <row r="124" spans="1:9" x14ac:dyDescent="0.2">
      <c r="A124" s="6" t="s">
        <v>28</v>
      </c>
      <c r="B124" s="49">
        <v>22</v>
      </c>
      <c r="C124" s="49">
        <v>5</v>
      </c>
      <c r="D124" s="14">
        <v>7</v>
      </c>
      <c r="E124" s="14">
        <v>5</v>
      </c>
      <c r="F124" s="14">
        <v>4</v>
      </c>
      <c r="G124" s="14">
        <v>1</v>
      </c>
      <c r="H124" s="38">
        <v>0</v>
      </c>
      <c r="I124" s="72">
        <v>0</v>
      </c>
    </row>
    <row r="125" spans="1:9" x14ac:dyDescent="0.2">
      <c r="A125" s="6" t="s">
        <v>29</v>
      </c>
      <c r="B125" s="49">
        <v>193</v>
      </c>
      <c r="C125" s="49">
        <v>78</v>
      </c>
      <c r="D125" s="14">
        <v>59</v>
      </c>
      <c r="E125" s="14">
        <v>24</v>
      </c>
      <c r="F125" s="14">
        <v>20</v>
      </c>
      <c r="G125" s="14">
        <v>7</v>
      </c>
      <c r="H125" s="38">
        <v>5</v>
      </c>
      <c r="I125" s="72">
        <v>1.0940919037199124</v>
      </c>
    </row>
    <row r="126" spans="1:9" x14ac:dyDescent="0.2">
      <c r="A126" s="6" t="s">
        <v>30</v>
      </c>
      <c r="B126" s="49">
        <v>37</v>
      </c>
      <c r="C126" s="49">
        <v>16</v>
      </c>
      <c r="D126" s="14">
        <v>14</v>
      </c>
      <c r="E126" s="14">
        <v>2</v>
      </c>
      <c r="F126" s="14">
        <v>3</v>
      </c>
      <c r="G126" s="14">
        <v>1</v>
      </c>
      <c r="H126" s="38">
        <v>1</v>
      </c>
      <c r="I126" s="72">
        <v>3.8961038961038961</v>
      </c>
    </row>
    <row r="127" spans="1:9" x14ac:dyDescent="0.2">
      <c r="A127" s="6" t="s">
        <v>92</v>
      </c>
      <c r="B127" s="49">
        <v>297</v>
      </c>
      <c r="C127" s="49">
        <v>126</v>
      </c>
      <c r="D127" s="14">
        <v>99</v>
      </c>
      <c r="E127" s="14">
        <v>32</v>
      </c>
      <c r="F127" s="14">
        <v>26</v>
      </c>
      <c r="G127" s="14">
        <v>9</v>
      </c>
      <c r="H127" s="38">
        <v>5</v>
      </c>
      <c r="I127" s="72">
        <v>1.1254019292604502</v>
      </c>
    </row>
    <row r="128" spans="1:9" x14ac:dyDescent="0.2">
      <c r="A128" s="6" t="s">
        <v>101</v>
      </c>
      <c r="B128" s="49">
        <v>177</v>
      </c>
      <c r="C128" s="49">
        <v>66</v>
      </c>
      <c r="D128" s="14">
        <v>59</v>
      </c>
      <c r="E128" s="14">
        <v>23</v>
      </c>
      <c r="F128" s="14">
        <v>16</v>
      </c>
      <c r="G128" s="14">
        <v>8</v>
      </c>
      <c r="H128" s="38">
        <v>5</v>
      </c>
      <c r="I128" s="72">
        <v>0</v>
      </c>
    </row>
    <row r="129" spans="1:9" x14ac:dyDescent="0.2">
      <c r="A129" s="6"/>
      <c r="B129" s="61"/>
      <c r="C129" s="61"/>
      <c r="D129" s="44"/>
      <c r="E129" s="44"/>
      <c r="F129" s="44"/>
      <c r="G129" s="44"/>
      <c r="H129" s="45"/>
      <c r="I129" s="67"/>
    </row>
    <row r="130" spans="1:9" x14ac:dyDescent="0.2">
      <c r="A130" s="13" t="str">
        <f>VLOOKUP("&lt;Zeilentitel_1&gt;",Uebersetzungen!$B$3:$E$100,Uebersetzungen!$B$2+1,FALSE)</f>
        <v>GRAUBÜNDEN</v>
      </c>
      <c r="B130" s="46">
        <v>100488</v>
      </c>
      <c r="C130" s="46">
        <v>39808</v>
      </c>
      <c r="D130" s="47">
        <v>34161</v>
      </c>
      <c r="E130" s="47">
        <v>11368</v>
      </c>
      <c r="F130" s="47">
        <v>10904</v>
      </c>
      <c r="G130" s="47">
        <v>3275</v>
      </c>
      <c r="H130" s="48">
        <v>972</v>
      </c>
      <c r="I130" s="68"/>
    </row>
    <row r="131" spans="1:9" x14ac:dyDescent="0.2">
      <c r="A131" s="11" t="str">
        <f>VLOOKUP("&lt;Zeilentitel_2&gt;",Uebersetzungen!$B$3:$E$100,Uebersetzungen!$B$2+1,FALSE)</f>
        <v>Region Albula</v>
      </c>
      <c r="B131" s="49">
        <v>4255</v>
      </c>
      <c r="C131" s="49">
        <v>1845</v>
      </c>
      <c r="D131" s="14">
        <v>1470</v>
      </c>
      <c r="E131" s="14">
        <v>369</v>
      </c>
      <c r="F131" s="14">
        <v>401</v>
      </c>
      <c r="G131" s="14">
        <v>134</v>
      </c>
      <c r="H131" s="38">
        <v>36</v>
      </c>
      <c r="I131" s="66"/>
    </row>
    <row r="132" spans="1:9" x14ac:dyDescent="0.2">
      <c r="A132" s="11" t="str">
        <f>VLOOKUP("&lt;Zeilentitel_3&gt;",Uebersetzungen!$B$3:$E$100,Uebersetzungen!$B$2+1,FALSE)</f>
        <v>Region Bernina</v>
      </c>
      <c r="B132" s="49">
        <v>2006</v>
      </c>
      <c r="C132" s="49">
        <v>720</v>
      </c>
      <c r="D132" s="14">
        <v>624</v>
      </c>
      <c r="E132" s="14">
        <v>266</v>
      </c>
      <c r="F132" s="14">
        <v>255</v>
      </c>
      <c r="G132" s="14">
        <v>111</v>
      </c>
      <c r="H132" s="38">
        <v>30</v>
      </c>
      <c r="I132" s="66"/>
    </row>
    <row r="133" spans="1:9" x14ac:dyDescent="0.2">
      <c r="A133" s="11" t="str">
        <f>VLOOKUP("&lt;Zeilentitel_4&gt;",Uebersetzungen!$B$3:$E$100,Uebersetzungen!$B$2+1,FALSE)</f>
        <v>Region Engiadina Bassa/Val Müstair</v>
      </c>
      <c r="B133" s="49">
        <v>4602</v>
      </c>
      <c r="C133" s="49">
        <v>1856</v>
      </c>
      <c r="D133" s="14">
        <v>1589</v>
      </c>
      <c r="E133" s="14">
        <v>508</v>
      </c>
      <c r="F133" s="14">
        <v>476</v>
      </c>
      <c r="G133" s="14">
        <v>136</v>
      </c>
      <c r="H133" s="38">
        <v>37</v>
      </c>
      <c r="I133" s="66"/>
    </row>
    <row r="134" spans="1:9" x14ac:dyDescent="0.2">
      <c r="A134" s="11" t="str">
        <f>VLOOKUP("&lt;Zeilentitel_5&gt;",Uebersetzungen!$B$3:$E$100,Uebersetzungen!$B$2+1,FALSE)</f>
        <v>Region Imboden</v>
      </c>
      <c r="B134" s="49">
        <v>10045</v>
      </c>
      <c r="C134" s="49">
        <v>3455</v>
      </c>
      <c r="D134" s="14">
        <v>3415</v>
      </c>
      <c r="E134" s="14">
        <v>1263</v>
      </c>
      <c r="F134" s="14">
        <v>1429</v>
      </c>
      <c r="G134" s="14">
        <v>364</v>
      </c>
      <c r="H134" s="38">
        <v>119</v>
      </c>
      <c r="I134" s="66"/>
    </row>
    <row r="135" spans="1:9" x14ac:dyDescent="0.2">
      <c r="A135" s="11" t="str">
        <f>VLOOKUP("&lt;Zeilentitel_6&gt;",Uebersetzungen!$B$3:$E$100,Uebersetzungen!$B$2+1,FALSE)</f>
        <v>Region Landquart</v>
      </c>
      <c r="B135" s="49">
        <v>12091</v>
      </c>
      <c r="C135" s="49">
        <v>4003</v>
      </c>
      <c r="D135" s="14">
        <v>4435</v>
      </c>
      <c r="E135" s="14">
        <v>1415</v>
      </c>
      <c r="F135" s="14">
        <v>1633</v>
      </c>
      <c r="G135" s="14">
        <v>471</v>
      </c>
      <c r="H135" s="38">
        <v>134</v>
      </c>
      <c r="I135" s="66"/>
    </row>
    <row r="136" spans="1:9" x14ac:dyDescent="0.2">
      <c r="A136" s="11" t="str">
        <f>VLOOKUP("&lt;Zeilentitel_7&gt;",Uebersetzungen!$B$3:$E$100,Uebersetzungen!$B$2+1,FALSE)</f>
        <v>Region Maloja</v>
      </c>
      <c r="B136" s="49">
        <v>9651</v>
      </c>
      <c r="C136" s="49">
        <v>4286</v>
      </c>
      <c r="D136" s="14">
        <v>3145</v>
      </c>
      <c r="E136" s="14">
        <v>1075</v>
      </c>
      <c r="F136" s="14">
        <v>851</v>
      </c>
      <c r="G136" s="14">
        <v>233</v>
      </c>
      <c r="H136" s="38">
        <v>61</v>
      </c>
      <c r="I136" s="66"/>
    </row>
    <row r="137" spans="1:9" x14ac:dyDescent="0.2">
      <c r="A137" s="11" t="str">
        <f>VLOOKUP("&lt;Zeilentitel_8&gt;",Uebersetzungen!$B$3:$E$100,Uebersetzungen!$B$2+1,FALSE)</f>
        <v>Region Moesa</v>
      </c>
      <c r="B137" s="49">
        <v>4495</v>
      </c>
      <c r="C137" s="49">
        <v>1765</v>
      </c>
      <c r="D137" s="14">
        <v>1423</v>
      </c>
      <c r="E137" s="14">
        <v>627</v>
      </c>
      <c r="F137" s="14">
        <v>512</v>
      </c>
      <c r="G137" s="14">
        <v>134</v>
      </c>
      <c r="H137" s="38">
        <v>34</v>
      </c>
      <c r="I137" s="66"/>
    </row>
    <row r="138" spans="1:9" x14ac:dyDescent="0.2">
      <c r="A138" s="11" t="str">
        <f>VLOOKUP("&lt;Zeilentitel_9&gt;",Uebersetzungen!$B$3:$E$100,Uebersetzungen!$B$2+1,FALSE)</f>
        <v>Region Plessur</v>
      </c>
      <c r="B138" s="49">
        <v>22919</v>
      </c>
      <c r="C138" s="49">
        <v>9956</v>
      </c>
      <c r="D138" s="14">
        <v>7523</v>
      </c>
      <c r="E138" s="14">
        <v>2493</v>
      </c>
      <c r="F138" s="14">
        <v>2190</v>
      </c>
      <c r="G138" s="14">
        <v>592</v>
      </c>
      <c r="H138" s="38">
        <v>165</v>
      </c>
      <c r="I138" s="66"/>
    </row>
    <row r="139" spans="1:9" x14ac:dyDescent="0.2">
      <c r="A139" s="11" t="str">
        <f>VLOOKUP("&lt;Zeilentitel_10&gt;",Uebersetzungen!$B$3:$E$100,Uebersetzungen!$B$2+1,FALSE)</f>
        <v>Region Prättigau/Davos</v>
      </c>
      <c r="B139" s="49">
        <v>13097</v>
      </c>
      <c r="C139" s="49">
        <v>5245</v>
      </c>
      <c r="D139" s="14">
        <v>4460</v>
      </c>
      <c r="E139" s="14">
        <v>1450</v>
      </c>
      <c r="F139" s="14">
        <v>1359</v>
      </c>
      <c r="G139" s="14">
        <v>440</v>
      </c>
      <c r="H139" s="38">
        <v>143</v>
      </c>
      <c r="I139" s="66"/>
    </row>
    <row r="140" spans="1:9" x14ac:dyDescent="0.2">
      <c r="A140" s="11" t="str">
        <f>VLOOKUP("&lt;Zeilentitel_11&gt;",Uebersetzungen!$B$3:$E$100,Uebersetzungen!$B$2+1,FALSE)</f>
        <v>Region Surselva</v>
      </c>
      <c r="B140" s="49">
        <v>10646</v>
      </c>
      <c r="C140" s="49">
        <v>4190</v>
      </c>
      <c r="D140" s="14">
        <v>3790</v>
      </c>
      <c r="E140" s="14">
        <v>1130</v>
      </c>
      <c r="F140" s="14">
        <v>1043</v>
      </c>
      <c r="G140" s="14">
        <v>386</v>
      </c>
      <c r="H140" s="38">
        <v>107</v>
      </c>
      <c r="I140" s="66"/>
    </row>
    <row r="141" spans="1:9" ht="13.5" thickBot="1" x14ac:dyDescent="0.25">
      <c r="A141" s="12" t="str">
        <f>VLOOKUP("&lt;Zeilentitel_12&gt;",Uebersetzungen!$B$3:$E$100,Uebersetzungen!$B$2+1,FALSE)</f>
        <v>Region Viamala</v>
      </c>
      <c r="B141" s="55">
        <v>6681</v>
      </c>
      <c r="C141" s="55">
        <v>2487</v>
      </c>
      <c r="D141" s="50">
        <v>2287</v>
      </c>
      <c r="E141" s="50">
        <v>772</v>
      </c>
      <c r="F141" s="50">
        <v>755</v>
      </c>
      <c r="G141" s="50">
        <v>274</v>
      </c>
      <c r="H141" s="51">
        <v>106</v>
      </c>
      <c r="I141" s="69"/>
    </row>
    <row r="142" spans="1:9" x14ac:dyDescent="0.2">
      <c r="B142" s="14"/>
      <c r="C142" s="14"/>
      <c r="D142" s="14"/>
      <c r="E142" s="14"/>
      <c r="F142" s="14"/>
      <c r="G142" s="14"/>
      <c r="H142" s="14"/>
      <c r="I142" s="14"/>
    </row>
    <row r="143" spans="1:9" ht="25.5" customHeight="1" x14ac:dyDescent="0.2">
      <c r="A143" s="73" t="str">
        <f>VLOOKUP("&lt;Legende_1&gt;",Uebersetzungen!$B$3:$E$100,Uebersetzungen!$B$2+1,FALSE)</f>
        <v>Um die Auswertung der Daten zu erleichtern, wurden fehlende Werte in der GWS statistisch eingesetzt. Bei kleinräumigen Auswertungen kann deshalb nicht ausgeschlossen werden, dass diese Ergänzungen zu Verzerrungen führen. Kleinräumige Analysen sind demzufolge mit Vorsicht zu interpretieren.</v>
      </c>
      <c r="B143" s="73"/>
      <c r="C143" s="73"/>
      <c r="D143" s="73"/>
      <c r="E143" s="73"/>
      <c r="F143" s="73"/>
      <c r="G143" s="73"/>
      <c r="H143" s="73"/>
      <c r="I143" s="73"/>
    </row>
    <row r="145" spans="1:9" ht="25.5" customHeight="1" x14ac:dyDescent="0.2">
      <c r="A145" s="73" t="str">
        <f>VLOOKUP("&lt;Legende_2&gt;",Uebersetzungen!$B$3:$E$100,Uebersetzungen!$B$2+1,FALSE)</f>
        <v>(*) Bewohnte Wohnungen: Wohnungen denen eindeutig mindestens eine Person zugeordnet werden konnten. Es werden sämtliche Personen in Privathaushalten berücksichtigt, die in einer Gemeinde gemeldet sind, unabhängig vom Meldeverhältnis.</v>
      </c>
      <c r="B145" s="73"/>
      <c r="C145" s="73"/>
      <c r="D145" s="73"/>
      <c r="E145" s="73"/>
      <c r="F145" s="73"/>
      <c r="G145" s="73"/>
      <c r="H145" s="73"/>
      <c r="I145" s="73"/>
    </row>
    <row r="147" spans="1:9" x14ac:dyDescent="0.2">
      <c r="A147" s="4" t="str">
        <f>VLOOKUP("&lt;Quelle_1&gt;",Uebersetzungen!$B$3:$E$53,Uebersetzungen!$B$2+1,FALSE)</f>
        <v>Quelle: BFS (Gebäude- und Wohnungsstatistik)</v>
      </c>
    </row>
    <row r="148" spans="1:9" x14ac:dyDescent="0.2">
      <c r="A148" s="3" t="str">
        <f>VLOOKUP("&lt;Aktualisierung&gt;",Uebersetzungen!$B$3:$E$53,Uebersetzungen!$B$2+1,FALSE)</f>
        <v>Letztmals aktualisiert am: 15.09.2026</v>
      </c>
    </row>
  </sheetData>
  <sheetProtection sheet="1" objects="1" scenarios="1"/>
  <mergeCells count="6">
    <mergeCell ref="A145:I145"/>
    <mergeCell ref="A7:B7"/>
    <mergeCell ref="A9:I9"/>
    <mergeCell ref="B13:I13"/>
    <mergeCell ref="I14:I15"/>
    <mergeCell ref="A143:I143"/>
  </mergeCells>
  <pageMargins left="0.7" right="0.7" top="0.78740157499999996" bottom="0.78740157499999996" header="0.3" footer="0.3"/>
  <pageSetup paperSize="9" scale="3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Option Button 1">
              <controlPr defaultSize="0" autoFill="0" autoLine="0" autoPict="0">
                <anchor moveWithCells="1">
                  <from>
                    <xdr:col>4</xdr:col>
                    <xdr:colOff>428625</xdr:colOff>
                    <xdr:row>1</xdr:row>
                    <xdr:rowOff>114300</xdr:rowOff>
                  </from>
                  <to>
                    <xdr:col>5</xdr:col>
                    <xdr:colOff>552450</xdr:colOff>
                    <xdr:row>2</xdr:row>
                    <xdr:rowOff>142875</xdr:rowOff>
                  </to>
                </anchor>
              </controlPr>
            </control>
          </mc:Choice>
        </mc:AlternateContent>
        <mc:AlternateContent xmlns:mc="http://schemas.openxmlformats.org/markup-compatibility/2006">
          <mc:Choice Requires="x14">
            <control shapeId="21506" r:id="rId5" name="Option Button 2">
              <controlPr defaultSize="0" autoFill="0" autoLine="0" autoPict="0">
                <anchor moveWithCells="1">
                  <from>
                    <xdr:col>4</xdr:col>
                    <xdr:colOff>428625</xdr:colOff>
                    <xdr:row>2</xdr:row>
                    <xdr:rowOff>104775</xdr:rowOff>
                  </from>
                  <to>
                    <xdr:col>6</xdr:col>
                    <xdr:colOff>28575</xdr:colOff>
                    <xdr:row>3</xdr:row>
                    <xdr:rowOff>114300</xdr:rowOff>
                  </to>
                </anchor>
              </controlPr>
            </control>
          </mc:Choice>
        </mc:AlternateContent>
        <mc:AlternateContent xmlns:mc="http://schemas.openxmlformats.org/markup-compatibility/2006">
          <mc:Choice Requires="x14">
            <control shapeId="21507" r:id="rId6" name="Option Button 3">
              <controlPr defaultSize="0" autoFill="0" autoLine="0" autoPict="0">
                <anchor moveWithCells="1">
                  <from>
                    <xdr:col>4</xdr:col>
                    <xdr:colOff>428625</xdr:colOff>
                    <xdr:row>3</xdr:row>
                    <xdr:rowOff>66675</xdr:rowOff>
                  </from>
                  <to>
                    <xdr:col>5</xdr:col>
                    <xdr:colOff>552450</xdr:colOff>
                    <xdr:row>4</xdr:row>
                    <xdr:rowOff>95250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5"/>
  <sheetViews>
    <sheetView workbookViewId="0">
      <selection activeCell="G41" sqref="G41"/>
    </sheetView>
  </sheetViews>
  <sheetFormatPr baseColWidth="10" defaultColWidth="12.5703125" defaultRowHeight="12.75" x14ac:dyDescent="0.2"/>
  <cols>
    <col min="1" max="1" width="8.5703125" style="20" bestFit="1" customWidth="1"/>
    <col min="2" max="2" width="19.140625" style="20" customWidth="1"/>
    <col min="3" max="3" width="46.7109375" style="20" bestFit="1" customWidth="1"/>
    <col min="4" max="4" width="47.5703125" style="20" bestFit="1" customWidth="1"/>
    <col min="5" max="5" width="47" style="20" bestFit="1" customWidth="1"/>
    <col min="6" max="16384" width="12.5703125" style="20"/>
  </cols>
  <sheetData>
    <row r="1" spans="1:6" x14ac:dyDescent="0.2">
      <c r="A1" s="16" t="s">
        <v>102</v>
      </c>
      <c r="B1" s="16" t="s">
        <v>103</v>
      </c>
      <c r="C1" s="16" t="s">
        <v>104</v>
      </c>
      <c r="D1" s="16" t="s">
        <v>105</v>
      </c>
      <c r="E1" s="16" t="s">
        <v>106</v>
      </c>
      <c r="F1" s="17"/>
    </row>
    <row r="2" spans="1:6" x14ac:dyDescent="0.2">
      <c r="A2" s="18" t="s">
        <v>107</v>
      </c>
      <c r="B2" s="19">
        <v>1</v>
      </c>
      <c r="C2" s="17"/>
      <c r="D2" s="17"/>
      <c r="E2" s="17"/>
      <c r="F2" s="17"/>
    </row>
    <row r="3" spans="1:6" x14ac:dyDescent="0.2">
      <c r="A3" s="18"/>
      <c r="B3" s="20" t="s">
        <v>108</v>
      </c>
      <c r="C3" s="21" t="s">
        <v>109</v>
      </c>
      <c r="D3" s="21" t="s">
        <v>110</v>
      </c>
      <c r="E3" s="21" t="s">
        <v>111</v>
      </c>
      <c r="F3" s="17"/>
    </row>
    <row r="4" spans="1:6" ht="25.5" x14ac:dyDescent="0.2">
      <c r="A4" s="18" t="s">
        <v>112</v>
      </c>
      <c r="B4" s="32" t="s">
        <v>113</v>
      </c>
      <c r="C4" s="64" t="s">
        <v>250</v>
      </c>
      <c r="D4" s="64" t="s">
        <v>251</v>
      </c>
      <c r="E4" s="64" t="s">
        <v>252</v>
      </c>
      <c r="F4" s="17"/>
    </row>
    <row r="5" spans="1:6" x14ac:dyDescent="0.2">
      <c r="A5" s="18"/>
      <c r="B5" s="20" t="s">
        <v>114</v>
      </c>
      <c r="C5" s="21" t="s">
        <v>253</v>
      </c>
      <c r="D5" s="21" t="s">
        <v>254</v>
      </c>
      <c r="E5" s="21" t="s">
        <v>255</v>
      </c>
      <c r="F5" s="17"/>
    </row>
    <row r="6" spans="1:6" x14ac:dyDescent="0.2">
      <c r="A6" s="18"/>
      <c r="B6" s="18"/>
      <c r="C6" s="22"/>
      <c r="D6" s="22"/>
      <c r="E6" s="22"/>
      <c r="F6" s="17"/>
    </row>
    <row r="7" spans="1:6" x14ac:dyDescent="0.2">
      <c r="A7" s="18"/>
      <c r="B7" s="32" t="s">
        <v>182</v>
      </c>
      <c r="C7" s="21" t="s">
        <v>216</v>
      </c>
      <c r="D7" s="21" t="s">
        <v>217</v>
      </c>
      <c r="E7" s="21" t="s">
        <v>218</v>
      </c>
      <c r="F7" s="17"/>
    </row>
    <row r="8" spans="1:6" x14ac:dyDescent="0.2">
      <c r="A8" s="18" t="s">
        <v>115</v>
      </c>
      <c r="B8" s="20" t="s">
        <v>116</v>
      </c>
      <c r="C8" s="21" t="s">
        <v>0</v>
      </c>
      <c r="D8" s="21" t="s">
        <v>0</v>
      </c>
      <c r="E8" s="21" t="s">
        <v>169</v>
      </c>
      <c r="F8" s="17"/>
    </row>
    <row r="9" spans="1:6" x14ac:dyDescent="0.2">
      <c r="A9" s="18"/>
      <c r="B9" s="20" t="s">
        <v>117</v>
      </c>
      <c r="C9" s="21" t="s">
        <v>183</v>
      </c>
      <c r="D9" s="32" t="s">
        <v>185</v>
      </c>
      <c r="E9" s="32" t="s">
        <v>186</v>
      </c>
      <c r="F9" s="17"/>
    </row>
    <row r="10" spans="1:6" ht="25.5" x14ac:dyDescent="0.2">
      <c r="A10" s="18"/>
      <c r="B10" s="20" t="s">
        <v>118</v>
      </c>
      <c r="C10" s="21" t="s">
        <v>215</v>
      </c>
      <c r="D10" s="21" t="s">
        <v>214</v>
      </c>
      <c r="E10" s="21" t="s">
        <v>213</v>
      </c>
      <c r="F10" s="17"/>
    </row>
    <row r="11" spans="1:6" x14ac:dyDescent="0.2">
      <c r="A11" s="18"/>
      <c r="B11" s="20" t="s">
        <v>119</v>
      </c>
      <c r="C11" s="21"/>
      <c r="D11" s="21"/>
      <c r="E11" s="21"/>
      <c r="F11" s="17"/>
    </row>
    <row r="12" spans="1:6" x14ac:dyDescent="0.2">
      <c r="A12" s="18"/>
      <c r="B12" s="18"/>
      <c r="C12" s="22"/>
      <c r="D12" s="22"/>
      <c r="E12" s="22"/>
      <c r="F12" s="18"/>
    </row>
    <row r="13" spans="1:6" x14ac:dyDescent="0.2">
      <c r="A13" s="18"/>
      <c r="B13" s="32" t="s">
        <v>170</v>
      </c>
      <c r="C13" s="56" t="s">
        <v>187</v>
      </c>
      <c r="D13" s="56" t="s">
        <v>192</v>
      </c>
      <c r="E13" s="56" t="s">
        <v>199</v>
      </c>
      <c r="F13" s="17"/>
    </row>
    <row r="14" spans="1:6" x14ac:dyDescent="0.2">
      <c r="A14" s="18"/>
      <c r="B14" s="32" t="s">
        <v>171</v>
      </c>
      <c r="C14" s="56" t="s">
        <v>188</v>
      </c>
      <c r="D14" s="57" t="s">
        <v>193</v>
      </c>
      <c r="E14" s="57" t="s">
        <v>200</v>
      </c>
      <c r="F14" s="17"/>
    </row>
    <row r="15" spans="1:6" x14ac:dyDescent="0.2">
      <c r="A15" s="18"/>
      <c r="B15" s="32" t="s">
        <v>172</v>
      </c>
      <c r="C15" s="56" t="s">
        <v>189</v>
      </c>
      <c r="D15" s="58" t="s">
        <v>194</v>
      </c>
      <c r="E15" s="58" t="s">
        <v>201</v>
      </c>
      <c r="F15" s="17"/>
    </row>
    <row r="16" spans="1:6" x14ac:dyDescent="0.2">
      <c r="A16" s="18"/>
      <c r="B16" s="32" t="s">
        <v>173</v>
      </c>
      <c r="C16" s="56" t="s">
        <v>190</v>
      </c>
      <c r="D16" s="56" t="s">
        <v>195</v>
      </c>
      <c r="E16" s="56" t="s">
        <v>202</v>
      </c>
      <c r="F16" s="17"/>
    </row>
    <row r="17" spans="1:6" x14ac:dyDescent="0.2">
      <c r="A17" s="18"/>
      <c r="B17" s="32" t="s">
        <v>174</v>
      </c>
      <c r="C17" s="56" t="s">
        <v>191</v>
      </c>
      <c r="D17" s="56" t="s">
        <v>196</v>
      </c>
      <c r="E17" s="56" t="s">
        <v>203</v>
      </c>
      <c r="F17" s="17"/>
    </row>
    <row r="18" spans="1:6" x14ac:dyDescent="0.2">
      <c r="A18" s="18"/>
      <c r="B18" s="32" t="s">
        <v>175</v>
      </c>
      <c r="C18" s="56" t="s">
        <v>198</v>
      </c>
      <c r="D18" s="56" t="s">
        <v>197</v>
      </c>
      <c r="E18" s="56" t="s">
        <v>204</v>
      </c>
      <c r="F18" s="17"/>
    </row>
    <row r="19" spans="1:6" x14ac:dyDescent="0.2">
      <c r="A19" s="18"/>
      <c r="B19" s="17"/>
      <c r="C19" s="27"/>
      <c r="D19" s="27"/>
      <c r="E19" s="27"/>
      <c r="F19" s="17"/>
    </row>
    <row r="20" spans="1:6" x14ac:dyDescent="0.2">
      <c r="A20" s="18" t="s">
        <v>112</v>
      </c>
      <c r="B20" s="20" t="s">
        <v>120</v>
      </c>
      <c r="C20" s="21" t="s">
        <v>87</v>
      </c>
      <c r="D20" s="21" t="s">
        <v>121</v>
      </c>
      <c r="E20" s="21" t="s">
        <v>122</v>
      </c>
      <c r="F20" s="17"/>
    </row>
    <row r="21" spans="1:6" x14ac:dyDescent="0.2">
      <c r="A21" s="17"/>
      <c r="B21" s="20" t="s">
        <v>123</v>
      </c>
      <c r="C21" s="24" t="s">
        <v>124</v>
      </c>
      <c r="D21" s="21" t="s">
        <v>125</v>
      </c>
      <c r="E21" s="21" t="s">
        <v>126</v>
      </c>
      <c r="F21" s="17"/>
    </row>
    <row r="22" spans="1:6" x14ac:dyDescent="0.2">
      <c r="A22" s="17"/>
      <c r="B22" s="20" t="s">
        <v>127</v>
      </c>
      <c r="C22" s="24" t="s">
        <v>128</v>
      </c>
      <c r="D22" s="21" t="s">
        <v>129</v>
      </c>
      <c r="E22" s="21" t="s">
        <v>130</v>
      </c>
      <c r="F22" s="17"/>
    </row>
    <row r="23" spans="1:6" x14ac:dyDescent="0.2">
      <c r="A23" s="17"/>
      <c r="B23" s="20" t="s">
        <v>131</v>
      </c>
      <c r="C23" s="24" t="s">
        <v>132</v>
      </c>
      <c r="D23" s="21" t="s">
        <v>133</v>
      </c>
      <c r="E23" s="21" t="s">
        <v>134</v>
      </c>
      <c r="F23" s="17"/>
    </row>
    <row r="24" spans="1:6" x14ac:dyDescent="0.2">
      <c r="A24" s="17"/>
      <c r="B24" s="20" t="s">
        <v>135</v>
      </c>
      <c r="C24" s="24" t="s">
        <v>136</v>
      </c>
      <c r="D24" s="21" t="s">
        <v>137</v>
      </c>
      <c r="E24" s="21" t="s">
        <v>138</v>
      </c>
      <c r="F24" s="17"/>
    </row>
    <row r="25" spans="1:6" x14ac:dyDescent="0.2">
      <c r="A25" s="17"/>
      <c r="B25" s="20" t="s">
        <v>139</v>
      </c>
      <c r="C25" s="24" t="s">
        <v>140</v>
      </c>
      <c r="D25" s="21" t="s">
        <v>141</v>
      </c>
      <c r="E25" s="21" t="s">
        <v>142</v>
      </c>
      <c r="F25" s="17"/>
    </row>
    <row r="26" spans="1:6" x14ac:dyDescent="0.2">
      <c r="A26" s="17"/>
      <c r="B26" s="20" t="s">
        <v>143</v>
      </c>
      <c r="C26" s="24" t="s">
        <v>144</v>
      </c>
      <c r="D26" s="21" t="s">
        <v>145</v>
      </c>
      <c r="E26" s="21" t="s">
        <v>146</v>
      </c>
      <c r="F26" s="17"/>
    </row>
    <row r="27" spans="1:6" x14ac:dyDescent="0.2">
      <c r="A27" s="17"/>
      <c r="B27" s="20" t="s">
        <v>147</v>
      </c>
      <c r="C27" s="24" t="s">
        <v>148</v>
      </c>
      <c r="D27" s="21" t="s">
        <v>149</v>
      </c>
      <c r="E27" s="21" t="s">
        <v>150</v>
      </c>
      <c r="F27" s="17"/>
    </row>
    <row r="28" spans="1:6" x14ac:dyDescent="0.2">
      <c r="A28" s="17"/>
      <c r="B28" s="20" t="s">
        <v>151</v>
      </c>
      <c r="C28" s="24" t="s">
        <v>152</v>
      </c>
      <c r="D28" s="21" t="s">
        <v>153</v>
      </c>
      <c r="E28" s="21" t="s">
        <v>154</v>
      </c>
      <c r="F28" s="17"/>
    </row>
    <row r="29" spans="1:6" x14ac:dyDescent="0.2">
      <c r="A29" s="17"/>
      <c r="B29" s="20" t="s">
        <v>155</v>
      </c>
      <c r="C29" s="24" t="s">
        <v>156</v>
      </c>
      <c r="D29" s="21" t="s">
        <v>157</v>
      </c>
      <c r="E29" s="21" t="s">
        <v>158</v>
      </c>
      <c r="F29" s="17"/>
    </row>
    <row r="30" spans="1:6" x14ac:dyDescent="0.2">
      <c r="A30" s="17"/>
      <c r="B30" s="20" t="s">
        <v>159</v>
      </c>
      <c r="C30" s="24" t="s">
        <v>160</v>
      </c>
      <c r="D30" s="21" t="s">
        <v>161</v>
      </c>
      <c r="E30" s="21" t="s">
        <v>162</v>
      </c>
      <c r="F30" s="17"/>
    </row>
    <row r="31" spans="1:6" x14ac:dyDescent="0.2">
      <c r="A31" s="17"/>
      <c r="B31" s="20" t="s">
        <v>163</v>
      </c>
      <c r="C31" s="24" t="s">
        <v>164</v>
      </c>
      <c r="D31" s="21" t="s">
        <v>165</v>
      </c>
      <c r="E31" s="21" t="s">
        <v>166</v>
      </c>
      <c r="F31" s="17"/>
    </row>
    <row r="32" spans="1:6" x14ac:dyDescent="0.2">
      <c r="A32" s="17"/>
      <c r="B32" s="17"/>
      <c r="C32" s="23"/>
      <c r="D32" s="23"/>
      <c r="E32" s="23"/>
      <c r="F32" s="17"/>
    </row>
    <row r="33" spans="1:17" ht="90" customHeight="1" x14ac:dyDescent="0.2">
      <c r="A33" s="18"/>
      <c r="B33" s="20" t="s">
        <v>176</v>
      </c>
      <c r="C33" s="24" t="s">
        <v>184</v>
      </c>
      <c r="D33" s="24" t="s">
        <v>208</v>
      </c>
      <c r="E33" s="24" t="s">
        <v>209</v>
      </c>
      <c r="F33" s="17"/>
      <c r="G33" s="63"/>
      <c r="H33" s="63"/>
      <c r="I33" s="63"/>
      <c r="J33" s="63"/>
      <c r="K33" s="63"/>
      <c r="L33" s="63"/>
      <c r="M33" s="63"/>
      <c r="N33" s="63"/>
      <c r="O33" s="63"/>
      <c r="P33" s="63"/>
      <c r="Q33" s="63"/>
    </row>
    <row r="34" spans="1:17" ht="11.25" customHeight="1" x14ac:dyDescent="0.2">
      <c r="A34" s="17"/>
      <c r="B34" s="20" t="s">
        <v>177</v>
      </c>
      <c r="C34" s="24" t="s">
        <v>210</v>
      </c>
      <c r="D34" s="21" t="s">
        <v>211</v>
      </c>
      <c r="E34" s="21" t="s">
        <v>212</v>
      </c>
      <c r="F34" s="17"/>
    </row>
    <row r="35" spans="1:17" x14ac:dyDescent="0.2">
      <c r="A35" s="17"/>
      <c r="B35" s="17"/>
      <c r="C35" s="23"/>
      <c r="D35" s="23"/>
      <c r="E35" s="23"/>
      <c r="F35" s="17"/>
    </row>
    <row r="36" spans="1:17" ht="25.5" x14ac:dyDescent="0.2">
      <c r="A36" s="17" t="s">
        <v>115</v>
      </c>
      <c r="B36" s="20" t="s">
        <v>167</v>
      </c>
      <c r="C36" s="56" t="s">
        <v>205</v>
      </c>
      <c r="D36" s="56" t="s">
        <v>206</v>
      </c>
      <c r="E36" s="56" t="s">
        <v>207</v>
      </c>
      <c r="F36" s="17"/>
    </row>
    <row r="37" spans="1:17" x14ac:dyDescent="0.2">
      <c r="A37" s="17" t="s">
        <v>112</v>
      </c>
      <c r="B37" s="25" t="s">
        <v>168</v>
      </c>
      <c r="C37" s="26" t="s">
        <v>256</v>
      </c>
      <c r="D37" s="26" t="s">
        <v>257</v>
      </c>
      <c r="E37" s="26" t="s">
        <v>258</v>
      </c>
      <c r="F37" s="17"/>
    </row>
    <row r="38" spans="1:17" x14ac:dyDescent="0.2">
      <c r="A38" s="17"/>
      <c r="B38" s="17"/>
      <c r="C38" s="27"/>
      <c r="D38" s="27"/>
      <c r="E38" s="27"/>
      <c r="F38" s="17"/>
    </row>
    <row r="39" spans="1:17" x14ac:dyDescent="0.2">
      <c r="A39" s="18"/>
      <c r="B39" s="19"/>
      <c r="C39" s="27"/>
      <c r="D39" s="27"/>
      <c r="E39" s="27"/>
      <c r="F39" s="17"/>
    </row>
    <row r="40" spans="1:17" ht="25.5" x14ac:dyDescent="0.2">
      <c r="A40" s="18" t="s">
        <v>178</v>
      </c>
      <c r="B40" s="65" t="s">
        <v>179</v>
      </c>
      <c r="C40" s="64" t="s">
        <v>259</v>
      </c>
      <c r="D40" s="64" t="s">
        <v>260</v>
      </c>
      <c r="E40" s="64" t="s">
        <v>261</v>
      </c>
      <c r="F40" s="17"/>
    </row>
    <row r="41" spans="1:17" x14ac:dyDescent="0.2">
      <c r="A41" s="18"/>
      <c r="B41" s="32" t="s">
        <v>180</v>
      </c>
      <c r="C41" s="21" t="s">
        <v>253</v>
      </c>
      <c r="D41" s="21" t="s">
        <v>254</v>
      </c>
      <c r="E41" s="21" t="s">
        <v>255</v>
      </c>
      <c r="F41" s="17"/>
    </row>
    <row r="42" spans="1:17" x14ac:dyDescent="0.2">
      <c r="A42" s="18"/>
      <c r="B42" s="18"/>
      <c r="C42" s="22"/>
      <c r="D42" s="22"/>
      <c r="E42" s="22"/>
      <c r="F42" s="17"/>
    </row>
    <row r="43" spans="1:17" x14ac:dyDescent="0.2">
      <c r="A43" s="18"/>
      <c r="B43" s="32" t="s">
        <v>219</v>
      </c>
      <c r="C43" s="21" t="s">
        <v>216</v>
      </c>
      <c r="D43" s="21" t="s">
        <v>217</v>
      </c>
      <c r="E43" s="21" t="s">
        <v>218</v>
      </c>
      <c r="F43" s="17"/>
    </row>
    <row r="44" spans="1:17" x14ac:dyDescent="0.2">
      <c r="A44" s="18" t="s">
        <v>115</v>
      </c>
      <c r="B44" s="32" t="s">
        <v>220</v>
      </c>
      <c r="C44" s="21" t="s">
        <v>0</v>
      </c>
      <c r="D44" s="21" t="s">
        <v>0</v>
      </c>
      <c r="E44" s="21" t="s">
        <v>169</v>
      </c>
      <c r="F44" s="17"/>
    </row>
    <row r="45" spans="1:17" x14ac:dyDescent="0.2">
      <c r="A45" s="18"/>
      <c r="B45" s="32" t="s">
        <v>221</v>
      </c>
      <c r="C45" s="21" t="s">
        <v>222</v>
      </c>
      <c r="D45" s="32" t="s">
        <v>230</v>
      </c>
      <c r="E45" s="32" t="s">
        <v>231</v>
      </c>
      <c r="F45" s="17"/>
    </row>
    <row r="46" spans="1:17" ht="25.5" x14ac:dyDescent="0.2">
      <c r="A46" s="18"/>
      <c r="B46" s="32" t="s">
        <v>181</v>
      </c>
      <c r="C46" s="21" t="s">
        <v>215</v>
      </c>
      <c r="D46" s="21" t="s">
        <v>214</v>
      </c>
      <c r="E46" s="21" t="s">
        <v>213</v>
      </c>
      <c r="F46" s="17"/>
    </row>
    <row r="47" spans="1:17" x14ac:dyDescent="0.2">
      <c r="A47" s="18"/>
      <c r="B47" s="32" t="s">
        <v>223</v>
      </c>
      <c r="C47" s="21"/>
      <c r="D47" s="21"/>
      <c r="E47" s="21"/>
      <c r="F47" s="17"/>
    </row>
    <row r="48" spans="1:17" x14ac:dyDescent="0.2">
      <c r="A48" s="18"/>
      <c r="B48" s="18"/>
      <c r="C48" s="22"/>
      <c r="D48" s="22"/>
      <c r="E48" s="22"/>
      <c r="F48" s="18"/>
    </row>
    <row r="49" spans="1:6" x14ac:dyDescent="0.2">
      <c r="A49" s="18"/>
      <c r="B49" s="32" t="s">
        <v>224</v>
      </c>
      <c r="C49" s="56" t="s">
        <v>232</v>
      </c>
      <c r="D49" s="56" t="s">
        <v>239</v>
      </c>
      <c r="E49" s="56" t="s">
        <v>238</v>
      </c>
      <c r="F49" s="17"/>
    </row>
    <row r="50" spans="1:6" x14ac:dyDescent="0.2">
      <c r="A50" s="18"/>
      <c r="B50" s="32" t="s">
        <v>225</v>
      </c>
      <c r="C50" s="56" t="s">
        <v>233</v>
      </c>
      <c r="D50" s="56" t="s">
        <v>240</v>
      </c>
      <c r="E50" s="57" t="s">
        <v>245</v>
      </c>
      <c r="F50" s="17"/>
    </row>
    <row r="51" spans="1:6" x14ac:dyDescent="0.2">
      <c r="A51" s="18"/>
      <c r="B51" s="32" t="s">
        <v>226</v>
      </c>
      <c r="C51" s="56" t="s">
        <v>234</v>
      </c>
      <c r="D51" s="56" t="s">
        <v>241</v>
      </c>
      <c r="E51" s="58" t="s">
        <v>246</v>
      </c>
      <c r="F51" s="17"/>
    </row>
    <row r="52" spans="1:6" x14ac:dyDescent="0.2">
      <c r="A52" s="18"/>
      <c r="B52" s="32" t="s">
        <v>227</v>
      </c>
      <c r="C52" s="56" t="s">
        <v>237</v>
      </c>
      <c r="D52" s="56" t="s">
        <v>242</v>
      </c>
      <c r="E52" s="56" t="s">
        <v>247</v>
      </c>
      <c r="F52" s="17"/>
    </row>
    <row r="53" spans="1:6" x14ac:dyDescent="0.2">
      <c r="A53" s="18"/>
      <c r="B53" s="32" t="s">
        <v>228</v>
      </c>
      <c r="C53" s="56" t="s">
        <v>235</v>
      </c>
      <c r="D53" s="56" t="s">
        <v>243</v>
      </c>
      <c r="E53" s="56" t="s">
        <v>248</v>
      </c>
      <c r="F53" s="17"/>
    </row>
    <row r="54" spans="1:6" x14ac:dyDescent="0.2">
      <c r="A54" s="18"/>
      <c r="B54" s="32" t="s">
        <v>229</v>
      </c>
      <c r="C54" s="56" t="s">
        <v>236</v>
      </c>
      <c r="D54" s="56" t="s">
        <v>244</v>
      </c>
      <c r="E54" s="56" t="s">
        <v>249</v>
      </c>
      <c r="F54" s="17"/>
    </row>
    <row r="55" spans="1:6" x14ac:dyDescent="0.2">
      <c r="A55" s="18"/>
      <c r="B55" s="17"/>
      <c r="C55" s="27"/>
      <c r="D55" s="27"/>
      <c r="E55" s="27"/>
      <c r="F55" s="17"/>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4C664148183BA4F90C796CF891D8FC6" ma:contentTypeVersion="6" ma:contentTypeDescription="Ein neues Dokument erstellen." ma:contentTypeScope="" ma:versionID="abf7c98069c0afc2ca95a007e9a0853e">
  <xsd:schema xmlns:xsd="http://www.w3.org/2001/XMLSchema" xmlns:xs="http://www.w3.org/2001/XMLSchema" xmlns:p="http://schemas.microsoft.com/office/2006/metadata/properties" xmlns:ns1="http://schemas.microsoft.com/sharepoint/v3" xmlns:ns2="1cf2145d-1275-4039-b6f7-fdfb1f53241e" targetNamespace="http://schemas.microsoft.com/office/2006/metadata/properties" ma:root="true" ma:fieldsID="725532a19c35588f5f555c2d65a0cd2e" ns1:_="" ns2:_="">
    <xsd:import namespace="http://schemas.microsoft.com/sharepoint/v3"/>
    <xsd:import namespace="1cf2145d-1275-4039-b6f7-fdfb1f53241e"/>
    <xsd:element name="properties">
      <xsd:complexType>
        <xsd:sequence>
          <xsd:element name="documentManagement">
            <xsd:complexType>
              <xsd:all>
                <xsd:element ref="ns1:PublishingStartDate" minOccurs="0"/>
                <xsd:element ref="ns1:PublishingExpirationDate" minOccurs="0"/>
                <xsd:element ref="ns2:Titel_DE" minOccurs="0"/>
                <xsd:element ref="ns2:Titel_RM" minOccurs="0"/>
                <xsd:element ref="ns2:Titel_IT" minOccurs="0"/>
                <xsd:element ref="ns2:Kategorie" minOccurs="0"/>
                <xsd:element ref="ns2:Benutzerdefinierte_x0020_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Geplantes Startdatum" ma:description="" ma:hidden="true" ma:internalName="PublishingStartDate">
      <xsd:simpleType>
        <xsd:restriction base="dms:Unknown"/>
      </xsd:simpleType>
    </xsd:element>
    <xsd:element name="PublishingExpirationDate" ma:index="9" nillable="true" ma:displayName="Geplantes Enddatum"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cf2145d-1275-4039-b6f7-fdfb1f53241e" elementFormDefault="qualified">
    <xsd:import namespace="http://schemas.microsoft.com/office/2006/documentManagement/types"/>
    <xsd:import namespace="http://schemas.microsoft.com/office/infopath/2007/PartnerControls"/>
    <xsd:element name="Titel_DE" ma:index="10" nillable="true" ma:displayName="Titel_DE" ma:internalName="Titel_DE">
      <xsd:simpleType>
        <xsd:restriction base="dms:Text">
          <xsd:maxLength value="255"/>
        </xsd:restriction>
      </xsd:simpleType>
    </xsd:element>
    <xsd:element name="Titel_RM" ma:index="11" nillable="true" ma:displayName="Titel_RM" ma:internalName="Titel_RM">
      <xsd:simpleType>
        <xsd:restriction base="dms:Text">
          <xsd:maxLength value="255"/>
        </xsd:restriction>
      </xsd:simpleType>
    </xsd:element>
    <xsd:element name="Titel_IT" ma:index="12" nillable="true" ma:displayName="Titel_IT" ma:internalName="Titel_IT">
      <xsd:simpleType>
        <xsd:restriction base="dms:Text">
          <xsd:maxLength value="255"/>
        </xsd:restriction>
      </xsd:simpleType>
    </xsd:element>
    <xsd:element name="Kategorie" ma:index="13" nillable="true" ma:displayName="Kategorie" ma:internalName="Kategorie">
      <xsd:simpleType>
        <xsd:restriction base="dms:Text">
          <xsd:maxLength value="255"/>
        </xsd:restriction>
      </xsd:simpleType>
    </xsd:element>
    <xsd:element name="Benutzerdefinierte_x0020_ID" ma:index="14" nillable="true" ma:displayName="Benutzerdefinierte ID" ma:internalName="Benutzerdefinierte_x0020_ID"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Benutzerdefinierte_x0020_ID xmlns="1cf2145d-1275-4039-b6f7-fdfb1f53241e">1008</Benutzerdefinierte_x0020_ID>
    <Titel_RM xmlns="1cf2145d-1275-4039-b6f7-fdfb1f53241e">Abitaziuns abitadas tenor vischnancas, 2025</Titel_RM>
    <PublishingExpirationDate xmlns="http://schemas.microsoft.com/sharepoint/v3" xsi:nil="true"/>
    <PublishingStartDate xmlns="http://schemas.microsoft.com/sharepoint/v3" xsi:nil="true"/>
    <Kategorie xmlns="1cf2145d-1275-4039-b6f7-fdfb1f53241e">Wohnverhältnisse</Kategorie>
    <Titel_DE xmlns="1cf2145d-1275-4039-b6f7-fdfb1f53241e">Bewohnte Wohnungen nach Gemeinde, 2025</Titel_DE>
    <Titel_IT xmlns="1cf2145d-1275-4039-b6f7-fdfb1f53241e">Abitazioni occupate per comune, 2025</Titel_IT>
  </documentManagement>
</p:properties>
</file>

<file path=customXml/itemProps1.xml><?xml version="1.0" encoding="utf-8"?>
<ds:datastoreItem xmlns:ds="http://schemas.openxmlformats.org/officeDocument/2006/customXml" ds:itemID="{8513F6E7-8A7C-4C00-A59A-861B372BD730}"/>
</file>

<file path=customXml/itemProps2.xml><?xml version="1.0" encoding="utf-8"?>
<ds:datastoreItem xmlns:ds="http://schemas.openxmlformats.org/officeDocument/2006/customXml" ds:itemID="{70DF69C8-872C-4228-9462-26049A76FF93}"/>
</file>

<file path=customXml/itemProps3.xml><?xml version="1.0" encoding="utf-8"?>
<ds:datastoreItem xmlns:ds="http://schemas.openxmlformats.org/officeDocument/2006/customXml" ds:itemID="{12C381BD-3186-4360-8E40-D1BF1947A0F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Zimmerzahl</vt:lpstr>
      <vt:lpstr>Anzahl Bewohner</vt:lpstr>
      <vt:lpstr>Uebersetzungen</vt:lpstr>
    </vt:vector>
  </TitlesOfParts>
  <Company>Kantonale Verwaltung Graubünden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Bewohnte Wohnungen nach Gemeinde</dc:title>
  <dc:creator>Luzius.Stricker@awt.gr.ch</dc:creator>
  <cp:lastModifiedBy>Monstein Urs (AWT GR)</cp:lastModifiedBy>
  <dcterms:created xsi:type="dcterms:W3CDTF">2016-08-08T08:05:48Z</dcterms:created>
  <dcterms:modified xsi:type="dcterms:W3CDTF">2026-09-10T07:14:00Z</dcterms:modified>
  <cp:category>Gebäude- und Wohnungsstatistik</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bfc5642-2d7f-4e68-9674-ab3e35a89b06_Enabled">
    <vt:lpwstr>true</vt:lpwstr>
  </property>
  <property fmtid="{D5CDD505-2E9C-101B-9397-08002B2CF9AE}" pid="3" name="MSIP_Label_fbfc5642-2d7f-4e68-9674-ab3e35a89b06_SetDate">
    <vt:lpwstr>2025-09-11T07:36:14Z</vt:lpwstr>
  </property>
  <property fmtid="{D5CDD505-2E9C-101B-9397-08002B2CF9AE}" pid="4" name="MSIP_Label_fbfc5642-2d7f-4e68-9674-ab3e35a89b06_Method">
    <vt:lpwstr>Standard</vt:lpwstr>
  </property>
  <property fmtid="{D5CDD505-2E9C-101B-9397-08002B2CF9AE}" pid="5" name="MSIP_Label_fbfc5642-2d7f-4e68-9674-ab3e35a89b06_Name">
    <vt:lpwstr>label-2-default</vt:lpwstr>
  </property>
  <property fmtid="{D5CDD505-2E9C-101B-9397-08002B2CF9AE}" pid="6" name="MSIP_Label_fbfc5642-2d7f-4e68-9674-ab3e35a89b06_SiteId">
    <vt:lpwstr>70ee0a01-45f2-4b86-aa78-73100089c50c</vt:lpwstr>
  </property>
  <property fmtid="{D5CDD505-2E9C-101B-9397-08002B2CF9AE}" pid="7" name="MSIP_Label_fbfc5642-2d7f-4e68-9674-ab3e35a89b06_ActionId">
    <vt:lpwstr>fc3bc21e-8a36-4ac1-86db-3c80eba1d089</vt:lpwstr>
  </property>
  <property fmtid="{D5CDD505-2E9C-101B-9397-08002B2CF9AE}" pid="8" name="MSIP_Label_fbfc5642-2d7f-4e68-9674-ab3e35a89b06_ContentBits">
    <vt:lpwstr>0</vt:lpwstr>
  </property>
  <property fmtid="{D5CDD505-2E9C-101B-9397-08002B2CF9AE}" pid="9" name="MSIP_Label_fbfc5642-2d7f-4e68-9674-ab3e35a89b06_Tag">
    <vt:lpwstr>10, 3, 0, 1</vt:lpwstr>
  </property>
  <property fmtid="{D5CDD505-2E9C-101B-9397-08002B2CF9AE}" pid="10" name="ContentTypeId">
    <vt:lpwstr>0x010100D4C664148183BA4F90C796CF891D8FC6</vt:lpwstr>
  </property>
</Properties>
</file>